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2600" windowHeight="11400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C288" i="1" l="1"/>
  <c r="C289" i="1"/>
  <c r="C285" i="1"/>
  <c r="C286" i="1"/>
  <c r="C282" i="1"/>
  <c r="C283" i="1"/>
  <c r="C281" i="1"/>
  <c r="C280" i="1"/>
  <c r="C277" i="1"/>
  <c r="C278" i="1"/>
  <c r="C276" i="1"/>
  <c r="C275" i="1"/>
  <c r="C272" i="1"/>
  <c r="C273" i="1"/>
  <c r="C271" i="1"/>
  <c r="C268" i="1"/>
  <c r="C267" i="1"/>
  <c r="C266" i="1"/>
  <c r="C265" i="1"/>
  <c r="C269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63" i="1"/>
  <c r="C249" i="1"/>
  <c r="C245" i="1"/>
  <c r="C244" i="1"/>
  <c r="C243" i="1"/>
  <c r="C242" i="1"/>
  <c r="C241" i="1"/>
  <c r="C240" i="1"/>
  <c r="C239" i="1"/>
  <c r="C238" i="1"/>
  <c r="C246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37" i="1"/>
  <c r="C218" i="1"/>
  <c r="C217" i="1"/>
  <c r="C216" i="1"/>
  <c r="C215" i="1"/>
  <c r="C214" i="1"/>
  <c r="C213" i="1"/>
  <c r="C212" i="1"/>
  <c r="C211" i="1"/>
  <c r="C219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210" i="1"/>
  <c r="C193" i="1"/>
  <c r="C192" i="1"/>
  <c r="C191" i="1"/>
  <c r="C190" i="1"/>
  <c r="C189" i="1"/>
  <c r="C194" i="1"/>
  <c r="C188" i="1"/>
  <c r="C187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85" i="1"/>
  <c r="C158" i="1"/>
  <c r="C157" i="1"/>
  <c r="C156" i="1"/>
  <c r="C155" i="1"/>
  <c r="C154" i="1"/>
  <c r="C153" i="1"/>
  <c r="C152" i="1"/>
  <c r="C151" i="1"/>
  <c r="C150" i="1"/>
  <c r="C159" i="1"/>
  <c r="C131" i="1"/>
  <c r="C130" i="1"/>
  <c r="C129" i="1"/>
  <c r="C127" i="1"/>
  <c r="C126" i="1"/>
  <c r="C125" i="1"/>
  <c r="C124" i="1"/>
  <c r="C123" i="1"/>
  <c r="C128" i="1"/>
  <c r="C120" i="1"/>
  <c r="C119" i="1"/>
  <c r="C118" i="1"/>
  <c r="C117" i="1"/>
  <c r="C116" i="1"/>
  <c r="C115" i="1"/>
  <c r="C114" i="1"/>
  <c r="C113" i="1"/>
  <c r="C121" i="1"/>
  <c r="C110" i="1"/>
  <c r="C111" i="1"/>
  <c r="C108" i="1"/>
  <c r="C107" i="1"/>
  <c r="C106" i="1"/>
  <c r="C104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102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80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66" i="1"/>
  <c r="C48" i="1"/>
  <c r="C47" i="1"/>
  <c r="C46" i="1"/>
  <c r="C45" i="1"/>
  <c r="C44" i="1"/>
  <c r="C43" i="1"/>
  <c r="C42" i="1"/>
  <c r="C41" i="1"/>
  <c r="C49" i="1"/>
  <c r="C39" i="1"/>
  <c r="C38" i="1"/>
  <c r="C37" i="1"/>
  <c r="C36" i="1"/>
  <c r="C40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35" i="1"/>
  <c r="C132" i="1"/>
  <c r="C291" i="1"/>
  <c r="C294" i="1"/>
</calcChain>
</file>

<file path=xl/sharedStrings.xml><?xml version="1.0" encoding="utf-8"?>
<sst xmlns="http://schemas.openxmlformats.org/spreadsheetml/2006/main" count="417" uniqueCount="205">
  <si>
    <t>BIMBO DISNEY</t>
  </si>
  <si>
    <t>T-shirt</t>
  </si>
  <si>
    <t>masha &amp; orso</t>
  </si>
  <si>
    <t>masha &amp; orso s.t.</t>
  </si>
  <si>
    <t>BTS027S</t>
  </si>
  <si>
    <t>B123M19</t>
  </si>
  <si>
    <t>421BTS</t>
  </si>
  <si>
    <t>413BMS</t>
  </si>
  <si>
    <t>406BTS</t>
  </si>
  <si>
    <t>BTS80A</t>
  </si>
  <si>
    <t>409GJT</t>
  </si>
  <si>
    <t>5413G</t>
  </si>
  <si>
    <t>WD7595</t>
  </si>
  <si>
    <t>WD7596</t>
  </si>
  <si>
    <t>BTS77</t>
  </si>
  <si>
    <t>GRT77</t>
  </si>
  <si>
    <t>GRT79</t>
  </si>
  <si>
    <t>BD33M</t>
  </si>
  <si>
    <t>CIOG</t>
  </si>
  <si>
    <t>HLID</t>
  </si>
  <si>
    <t>BG29M</t>
  </si>
  <si>
    <t>BTS08A</t>
  </si>
  <si>
    <t>B8085</t>
  </si>
  <si>
    <t>5500G</t>
  </si>
  <si>
    <t>V415TMC</t>
  </si>
  <si>
    <t>FC007</t>
  </si>
  <si>
    <t>FC006</t>
  </si>
  <si>
    <t>HB955</t>
  </si>
  <si>
    <t>TWILIGHT</t>
  </si>
  <si>
    <t>APE MAIA</t>
  </si>
  <si>
    <t>PIMPA</t>
  </si>
  <si>
    <t>TOPOLINO &amp; MINNI</t>
  </si>
  <si>
    <t>topolino S.C.</t>
  </si>
  <si>
    <t>titti S.C.</t>
  </si>
  <si>
    <t>Polo</t>
  </si>
  <si>
    <t>C48G</t>
  </si>
  <si>
    <t>GPN6</t>
  </si>
  <si>
    <t>GPN2</t>
  </si>
  <si>
    <t>HBD201</t>
  </si>
  <si>
    <t>Canotta</t>
  </si>
  <si>
    <t>B143M</t>
  </si>
  <si>
    <t>GS12</t>
  </si>
  <si>
    <t>GRV6</t>
  </si>
  <si>
    <t>C08G</t>
  </si>
  <si>
    <t>C02B</t>
  </si>
  <si>
    <t>C03B</t>
  </si>
  <si>
    <t>BD30</t>
  </si>
  <si>
    <t>G719R</t>
  </si>
  <si>
    <t>Short</t>
  </si>
  <si>
    <t>B536</t>
  </si>
  <si>
    <t>B537</t>
  </si>
  <si>
    <t>BSN86</t>
  </si>
  <si>
    <t>1866 GIALLO CHIARO</t>
  </si>
  <si>
    <t>1866 BLU</t>
  </si>
  <si>
    <t>1866 CORALLO</t>
  </si>
  <si>
    <t xml:space="preserve">1866 GIALLO   </t>
  </si>
  <si>
    <t>7726-7702</t>
  </si>
  <si>
    <t>BSS83P   S.C.</t>
  </si>
  <si>
    <t>C8G60   S.C.</t>
  </si>
  <si>
    <t>HK04T05   S.C.</t>
  </si>
  <si>
    <t>C02B57   S.C.</t>
  </si>
  <si>
    <t>C03B58   S.C.</t>
  </si>
  <si>
    <t>HK01T03   S.C.</t>
  </si>
  <si>
    <t>Pantalone</t>
  </si>
  <si>
    <t>846T</t>
  </si>
  <si>
    <t>JK03G</t>
  </si>
  <si>
    <t>Leggins</t>
  </si>
  <si>
    <t>l009</t>
  </si>
  <si>
    <t>5413G    S.C.</t>
  </si>
  <si>
    <t>C10G59   S.C.</t>
  </si>
  <si>
    <t>HK28G   S.C.</t>
  </si>
  <si>
    <t>3516D   S.C.</t>
  </si>
  <si>
    <t>VARI    S.C.</t>
  </si>
  <si>
    <t>Felpa</t>
  </si>
  <si>
    <t>BFL07P</t>
  </si>
  <si>
    <t>E378T</t>
  </si>
  <si>
    <t>E377T</t>
  </si>
  <si>
    <t>GFR28</t>
  </si>
  <si>
    <t>GMR75</t>
  </si>
  <si>
    <t>HK28</t>
  </si>
  <si>
    <t>3516D</t>
  </si>
  <si>
    <t>G802</t>
  </si>
  <si>
    <t>G801</t>
  </si>
  <si>
    <t>G803</t>
  </si>
  <si>
    <t>G804</t>
  </si>
  <si>
    <t>G805</t>
  </si>
  <si>
    <t>G806</t>
  </si>
  <si>
    <t>G807</t>
  </si>
  <si>
    <t>G808</t>
  </si>
  <si>
    <t>G809</t>
  </si>
  <si>
    <t>HM03G</t>
  </si>
  <si>
    <t>WB03D</t>
  </si>
  <si>
    <t>C37G52P</t>
  </si>
  <si>
    <t>C39659F</t>
  </si>
  <si>
    <t>Completo</t>
  </si>
  <si>
    <t>GRS77</t>
  </si>
  <si>
    <t>GRS65</t>
  </si>
  <si>
    <t>GRP44</t>
  </si>
  <si>
    <t>BSS00</t>
  </si>
  <si>
    <t>Camicia</t>
  </si>
  <si>
    <t>BTK02P</t>
  </si>
  <si>
    <t>Abito</t>
  </si>
  <si>
    <t>HK11</t>
  </si>
  <si>
    <t>HK23</t>
  </si>
  <si>
    <t>HK10</t>
  </si>
  <si>
    <t>HK26</t>
  </si>
  <si>
    <t>D92547</t>
  </si>
  <si>
    <t>D92572</t>
  </si>
  <si>
    <t>F693</t>
  </si>
  <si>
    <t>F692</t>
  </si>
  <si>
    <t>Gonna</t>
  </si>
  <si>
    <t>C450</t>
  </si>
  <si>
    <t>BG35P</t>
  </si>
  <si>
    <t>BG36P</t>
  </si>
  <si>
    <t>BG37P</t>
  </si>
  <si>
    <t>PAREO</t>
  </si>
  <si>
    <t>Costume</t>
  </si>
  <si>
    <t>COMPLETO B911S</t>
  </si>
  <si>
    <t>Intimo</t>
  </si>
  <si>
    <t>COMPLETO  STOKO</t>
  </si>
  <si>
    <t>totale</t>
  </si>
  <si>
    <t>INFANT DISNEY</t>
  </si>
  <si>
    <t>Body</t>
  </si>
  <si>
    <t>AP00</t>
  </si>
  <si>
    <t>B406</t>
  </si>
  <si>
    <t>B624</t>
  </si>
  <si>
    <t>B767</t>
  </si>
  <si>
    <t>HK04</t>
  </si>
  <si>
    <t>PU11</t>
  </si>
  <si>
    <t>B602</t>
  </si>
  <si>
    <t>B651</t>
  </si>
  <si>
    <t>FS71</t>
  </si>
  <si>
    <t>HK08</t>
  </si>
  <si>
    <t>B230</t>
  </si>
  <si>
    <t>B604</t>
  </si>
  <si>
    <t>B729</t>
  </si>
  <si>
    <t>GTS7</t>
  </si>
  <si>
    <t>B387</t>
  </si>
  <si>
    <t>B608</t>
  </si>
  <si>
    <t>B754</t>
  </si>
  <si>
    <t>HK01</t>
  </si>
  <si>
    <t>PU09</t>
  </si>
  <si>
    <t>B849</t>
  </si>
  <si>
    <t>B622</t>
  </si>
  <si>
    <t>B854</t>
  </si>
  <si>
    <t>B531</t>
  </si>
  <si>
    <t>B656</t>
  </si>
  <si>
    <t>E380</t>
  </si>
  <si>
    <t>B632</t>
  </si>
  <si>
    <t>B762</t>
  </si>
  <si>
    <t>B652</t>
  </si>
  <si>
    <t>FS65</t>
  </si>
  <si>
    <t>B733</t>
  </si>
  <si>
    <t>HK05</t>
  </si>
  <si>
    <t>B294</t>
  </si>
  <si>
    <t>B760</t>
  </si>
  <si>
    <t>C12T</t>
  </si>
  <si>
    <t>B603</t>
  </si>
  <si>
    <t>B653</t>
  </si>
  <si>
    <t>FS70P</t>
  </si>
  <si>
    <t>B625</t>
  </si>
  <si>
    <t>PU08</t>
  </si>
  <si>
    <t>B797</t>
  </si>
  <si>
    <t>B532</t>
  </si>
  <si>
    <t>B629</t>
  </si>
  <si>
    <t>B630</t>
  </si>
  <si>
    <t>B832</t>
  </si>
  <si>
    <t>FS72</t>
  </si>
  <si>
    <t>B655</t>
  </si>
  <si>
    <t>E381</t>
  </si>
  <si>
    <t>FS75</t>
  </si>
  <si>
    <t>B226</t>
  </si>
  <si>
    <t>B718</t>
  </si>
  <si>
    <t>FS60</t>
  </si>
  <si>
    <t>B600</t>
  </si>
  <si>
    <t>B766</t>
  </si>
  <si>
    <t>FS64</t>
  </si>
  <si>
    <t>Tuta</t>
  </si>
  <si>
    <t>B633</t>
  </si>
  <si>
    <t>FS68</t>
  </si>
  <si>
    <t>B635</t>
  </si>
  <si>
    <t>B658</t>
  </si>
  <si>
    <t>AP008</t>
  </si>
  <si>
    <t>B661</t>
  </si>
  <si>
    <t>B601</t>
  </si>
  <si>
    <t>FS62</t>
  </si>
  <si>
    <t>B654</t>
  </si>
  <si>
    <t>FS78</t>
  </si>
  <si>
    <t>B269</t>
  </si>
  <si>
    <t>B347</t>
  </si>
  <si>
    <t>FS59</t>
  </si>
  <si>
    <t>PU03</t>
  </si>
  <si>
    <t>HK06</t>
  </si>
  <si>
    <t>B798</t>
  </si>
  <si>
    <t>FS61</t>
  </si>
  <si>
    <t>Salopette</t>
  </si>
  <si>
    <t>B620</t>
  </si>
  <si>
    <t>B751</t>
  </si>
  <si>
    <t>FS57</t>
  </si>
  <si>
    <t>A114</t>
  </si>
  <si>
    <t>FS74</t>
  </si>
  <si>
    <t>Teli Bagno</t>
  </si>
  <si>
    <t>TOTALE</t>
  </si>
  <si>
    <t>GRANTOTALE</t>
  </si>
  <si>
    <t>circa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</si>
</sst>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0" fillId="0" borderId="0" xfId="0" applyFill="1" applyBorder="1"/>
    <xf numFmtId="0" fontId="0" fillId="0" borderId="6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0" fillId="0" borderId="12" xfId="0" applyFill="1" applyBorder="1"/>
    <xf numFmtId="0" fontId="0" fillId="0" borderId="13" xfId="0" applyFill="1" applyBorder="1"/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7" xfId="0" applyFill="1" applyBorder="1"/>
    <xf numFmtId="0" fontId="0" fillId="0" borderId="0" xfId="0" applyBorder="1" applyAlignment="1">
      <alignment horizontal="center"/>
    </xf>
    <xf numFmtId="0" fontId="2" fillId="0" borderId="21" xfId="0" applyFont="1" applyFill="1" applyBorder="1"/>
    <xf numFmtId="0" fontId="1" fillId="0" borderId="0" xfId="0" applyFont="1" applyAlignment="1">
      <alignment horizontal="center"/>
    </xf>
    <xf numFmtId="0" fontId="1" fillId="0" borderId="2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5"/>
  <sheetViews>
    <sheetView tabSelected="1" workbookViewId="0">
      <selection activeCell="K265" sqref="K265"/>
    </sheetView>
  </sheetViews>
  <sheetFormatPr defaultRowHeight="15" x14ac:dyDescent="0.25"/>
  <cols>
    <col min="1" max="1" width="12.85546875" style="1" customWidth="1"/>
    <col min="2" max="2" width="25.140625" style="1" customWidth="1"/>
    <col min="3" max="3" width="9.140625" style="1"/>
  </cols>
  <sheetData>
    <row r="1" spans="1:13" ht="19.5" thickBot="1" x14ac:dyDescent="0.35">
      <c r="B1" s="2" t="s">
        <v>0</v>
      </c>
    </row>
    <row r="2" spans="1:13" x14ac:dyDescent="0.25">
      <c r="A2" s="3" t="s">
        <v>1</v>
      </c>
      <c r="B2" s="4" t="s">
        <v>2</v>
      </c>
      <c r="C2" s="5">
        <f>4018-100-660-850-935-310</f>
        <v>1163</v>
      </c>
      <c r="D2" s="6"/>
      <c r="F2" s="7"/>
      <c r="G2" s="7"/>
      <c r="H2" s="7"/>
      <c r="K2" s="7"/>
      <c r="L2" s="7"/>
      <c r="M2" s="7"/>
    </row>
    <row r="3" spans="1:13" x14ac:dyDescent="0.25">
      <c r="A3" s="8" t="s">
        <v>1</v>
      </c>
      <c r="B3" s="9" t="s">
        <v>3</v>
      </c>
      <c r="C3" s="10">
        <f>1943-45-320-410-450-170</f>
        <v>548</v>
      </c>
      <c r="D3" s="6"/>
      <c r="F3" s="7"/>
      <c r="G3" s="7"/>
      <c r="H3" s="7"/>
      <c r="K3" s="7"/>
      <c r="L3" s="7"/>
      <c r="M3" s="7"/>
    </row>
    <row r="4" spans="1:13" x14ac:dyDescent="0.25">
      <c r="A4" s="8" t="s">
        <v>1</v>
      </c>
      <c r="B4" s="9" t="s">
        <v>4</v>
      </c>
      <c r="C4" s="10">
        <f>12*24+6-7-8-72-80-30</f>
        <v>97</v>
      </c>
      <c r="D4" s="6"/>
      <c r="F4" s="7"/>
      <c r="G4" s="7"/>
      <c r="H4" s="7"/>
      <c r="K4" s="7"/>
      <c r="L4" s="7"/>
      <c r="M4" s="7"/>
    </row>
    <row r="5" spans="1:13" x14ac:dyDescent="0.25">
      <c r="A5" s="8" t="s">
        <v>1</v>
      </c>
      <c r="B5" s="9" t="s">
        <v>5</v>
      </c>
      <c r="C5" s="10">
        <f>4*80+20*10-12-110-100-115-40</f>
        <v>143</v>
      </c>
      <c r="D5" s="6"/>
      <c r="F5" s="7"/>
      <c r="G5" s="7"/>
      <c r="H5" s="7"/>
      <c r="K5" s="7"/>
      <c r="L5" s="7"/>
      <c r="M5" s="7"/>
    </row>
    <row r="6" spans="1:13" x14ac:dyDescent="0.25">
      <c r="A6" s="8" t="s">
        <v>1</v>
      </c>
      <c r="B6" s="9" t="s">
        <v>6</v>
      </c>
      <c r="C6" s="10">
        <f>19*32+10*8-16-112-144-160-64</f>
        <v>192</v>
      </c>
      <c r="D6" s="6"/>
      <c r="F6" s="7"/>
      <c r="G6" s="7"/>
      <c r="H6" s="7"/>
      <c r="K6" s="7"/>
      <c r="L6" s="7"/>
      <c r="M6" s="7"/>
    </row>
    <row r="7" spans="1:13" x14ac:dyDescent="0.25">
      <c r="A7" s="8" t="s">
        <v>1</v>
      </c>
      <c r="B7" s="9" t="s">
        <v>7</v>
      </c>
      <c r="C7" s="10">
        <f>32+24-8-12-12-6</f>
        <v>18</v>
      </c>
      <c r="D7" s="6"/>
      <c r="F7" s="7"/>
      <c r="G7" s="7"/>
      <c r="H7" s="7"/>
      <c r="K7" s="7"/>
      <c r="L7" s="7"/>
      <c r="M7" s="7"/>
    </row>
    <row r="8" spans="1:13" x14ac:dyDescent="0.25">
      <c r="A8" s="8" t="s">
        <v>1</v>
      </c>
      <c r="B8" s="9" t="s">
        <v>8</v>
      </c>
      <c r="C8" s="10">
        <f>32+32-8-12-18-6</f>
        <v>20</v>
      </c>
      <c r="D8" s="6"/>
      <c r="F8" s="7"/>
      <c r="G8" s="7"/>
      <c r="H8" s="7"/>
      <c r="K8" s="7"/>
      <c r="L8" s="7"/>
      <c r="M8" s="7"/>
    </row>
    <row r="9" spans="1:13" x14ac:dyDescent="0.25">
      <c r="A9" s="8" t="s">
        <v>1</v>
      </c>
      <c r="B9" s="9" t="s">
        <v>9</v>
      </c>
      <c r="C9" s="10">
        <f>6*24+12-4-24-30-40-12</f>
        <v>46</v>
      </c>
      <c r="D9" s="6"/>
    </row>
    <row r="10" spans="1:13" x14ac:dyDescent="0.25">
      <c r="A10" s="8" t="s">
        <v>1</v>
      </c>
      <c r="B10" s="9" t="s">
        <v>10</v>
      </c>
      <c r="C10" s="10">
        <f>4*40+3*10-4-8-40-50-15</f>
        <v>73</v>
      </c>
      <c r="D10" s="6"/>
    </row>
    <row r="11" spans="1:13" x14ac:dyDescent="0.25">
      <c r="A11" s="8" t="s">
        <v>1</v>
      </c>
      <c r="B11" s="9" t="s">
        <v>11</v>
      </c>
      <c r="C11" s="10">
        <f>304+126+126+126+125+125-22-150-200-210-80</f>
        <v>270</v>
      </c>
      <c r="D11" s="6"/>
    </row>
    <row r="12" spans="1:13" x14ac:dyDescent="0.25">
      <c r="A12" s="8" t="s">
        <v>1</v>
      </c>
      <c r="B12" s="9" t="s">
        <v>12</v>
      </c>
      <c r="C12" s="10">
        <f>135+156+175+151+106-18-124-150-170-50</f>
        <v>211</v>
      </c>
      <c r="D12" s="6"/>
    </row>
    <row r="13" spans="1:13" x14ac:dyDescent="0.25">
      <c r="A13" s="8" t="s">
        <v>1</v>
      </c>
      <c r="B13" s="9" t="s">
        <v>13</v>
      </c>
      <c r="C13" s="10">
        <f>213+265+254+238+90-25-172-230-245-90</f>
        <v>298</v>
      </c>
      <c r="D13" s="6"/>
    </row>
    <row r="14" spans="1:13" x14ac:dyDescent="0.25">
      <c r="A14" s="8" t="s">
        <v>1</v>
      </c>
      <c r="B14" s="9" t="s">
        <v>14</v>
      </c>
      <c r="C14" s="10">
        <f>9*24+18-54-50-50-18</f>
        <v>62</v>
      </c>
      <c r="D14" s="6"/>
    </row>
    <row r="15" spans="1:13" x14ac:dyDescent="0.25">
      <c r="A15" s="8" t="s">
        <v>1</v>
      </c>
      <c r="B15" s="9" t="s">
        <v>15</v>
      </c>
      <c r="C15" s="10">
        <f>13*24+24-8-54-72-80-30</f>
        <v>92</v>
      </c>
      <c r="D15" s="6"/>
    </row>
    <row r="16" spans="1:13" x14ac:dyDescent="0.25">
      <c r="A16" s="8" t="s">
        <v>1</v>
      </c>
      <c r="B16" s="9" t="s">
        <v>16</v>
      </c>
      <c r="C16" s="10">
        <f>48+18-12-12-20-4</f>
        <v>18</v>
      </c>
      <c r="D16" s="6"/>
    </row>
    <row r="17" spans="1:4" x14ac:dyDescent="0.25">
      <c r="A17" s="8" t="s">
        <v>1</v>
      </c>
      <c r="B17" s="9" t="s">
        <v>17</v>
      </c>
      <c r="C17" s="10">
        <f>102*6-18-102-126-140-54</f>
        <v>172</v>
      </c>
      <c r="D17" s="6"/>
    </row>
    <row r="18" spans="1:4" x14ac:dyDescent="0.25">
      <c r="A18" s="8" t="s">
        <v>1</v>
      </c>
      <c r="B18" s="9" t="s">
        <v>18</v>
      </c>
      <c r="C18" s="10">
        <f>65+60+67+70+78+90-10-70-90-100-40</f>
        <v>120</v>
      </c>
      <c r="D18" s="6"/>
    </row>
    <row r="19" spans="1:4" x14ac:dyDescent="0.25">
      <c r="A19" s="8" t="s">
        <v>1</v>
      </c>
      <c r="B19" s="9" t="s">
        <v>19</v>
      </c>
      <c r="C19" s="10">
        <f>100+28+89+105+81+115-12-80-110-120-50</f>
        <v>146</v>
      </c>
      <c r="D19" s="6"/>
    </row>
    <row r="20" spans="1:4" x14ac:dyDescent="0.25">
      <c r="A20" s="8" t="s">
        <v>1</v>
      </c>
      <c r="B20" s="9" t="s">
        <v>20</v>
      </c>
      <c r="C20" s="10">
        <f>35*5+44-40-50-50-20</f>
        <v>59</v>
      </c>
      <c r="D20" s="6"/>
    </row>
    <row r="21" spans="1:4" x14ac:dyDescent="0.25">
      <c r="A21" s="8" t="s">
        <v>1</v>
      </c>
      <c r="B21" s="9" t="s">
        <v>21</v>
      </c>
      <c r="C21" s="10">
        <f>96+12-4-24-20-20-12</f>
        <v>28</v>
      </c>
      <c r="D21" s="6"/>
    </row>
    <row r="22" spans="1:4" x14ac:dyDescent="0.25">
      <c r="A22" s="8" t="s">
        <v>1</v>
      </c>
      <c r="B22" s="9" t="s">
        <v>22</v>
      </c>
      <c r="C22" s="10">
        <f>90-15-20-20-8</f>
        <v>27</v>
      </c>
      <c r="D22" s="6"/>
    </row>
    <row r="23" spans="1:4" x14ac:dyDescent="0.25">
      <c r="A23" s="8" t="s">
        <v>1</v>
      </c>
      <c r="B23" s="9" t="s">
        <v>23</v>
      </c>
      <c r="C23" s="10">
        <f>8*10-10-20-20-10</f>
        <v>20</v>
      </c>
      <c r="D23" s="6"/>
    </row>
    <row r="24" spans="1:4" x14ac:dyDescent="0.25">
      <c r="A24" s="8" t="s">
        <v>1</v>
      </c>
      <c r="B24" s="9" t="s">
        <v>24</v>
      </c>
      <c r="C24" s="10">
        <f>22*3+11-11-22-20-6</f>
        <v>18</v>
      </c>
      <c r="D24" s="6"/>
    </row>
    <row r="25" spans="1:4" x14ac:dyDescent="0.25">
      <c r="A25" s="8" t="s">
        <v>1</v>
      </c>
      <c r="B25" s="9" t="s">
        <v>4</v>
      </c>
      <c r="C25" s="10">
        <f>8*8-24-8-10-8</f>
        <v>14</v>
      </c>
      <c r="D25" s="6"/>
    </row>
    <row r="26" spans="1:4" x14ac:dyDescent="0.25">
      <c r="A26" s="8" t="s">
        <v>1</v>
      </c>
      <c r="B26" s="9" t="s">
        <v>25</v>
      </c>
      <c r="C26" s="10">
        <f>125+24-4-25-30-40-12</f>
        <v>38</v>
      </c>
      <c r="D26" s="6"/>
    </row>
    <row r="27" spans="1:4" x14ac:dyDescent="0.25">
      <c r="A27" s="8" t="s">
        <v>1</v>
      </c>
      <c r="B27" s="9" t="s">
        <v>26</v>
      </c>
      <c r="C27" s="10">
        <f>96+42+75+48-4-40-60-60-24</f>
        <v>73</v>
      </c>
      <c r="D27" s="6"/>
    </row>
    <row r="28" spans="1:4" x14ac:dyDescent="0.25">
      <c r="A28" s="8" t="s">
        <v>1</v>
      </c>
      <c r="B28" s="9" t="s">
        <v>27</v>
      </c>
      <c r="C28" s="10">
        <f>28+67+144+71+120+44+128+50-15-110-130-150-60</f>
        <v>187</v>
      </c>
      <c r="D28" s="6"/>
    </row>
    <row r="29" spans="1:4" x14ac:dyDescent="0.25">
      <c r="A29" s="8" t="s">
        <v>1</v>
      </c>
      <c r="B29" s="9" t="s">
        <v>28</v>
      </c>
      <c r="C29" s="10">
        <f>137-4-20-30-30-15</f>
        <v>38</v>
      </c>
      <c r="D29" s="6"/>
    </row>
    <row r="30" spans="1:4" x14ac:dyDescent="0.25">
      <c r="A30" s="8" t="s">
        <v>1</v>
      </c>
      <c r="B30" s="9" t="s">
        <v>29</v>
      </c>
      <c r="C30" s="10">
        <f>147+473+179+203+129-27-180-240-265-100</f>
        <v>319</v>
      </c>
      <c r="D30" s="6"/>
    </row>
    <row r="31" spans="1:4" x14ac:dyDescent="0.25">
      <c r="A31" s="8" t="s">
        <v>1</v>
      </c>
      <c r="B31" s="9" t="s">
        <v>30</v>
      </c>
      <c r="C31" s="10">
        <f>311+544+216-26-180-220-250-90</f>
        <v>305</v>
      </c>
      <c r="D31" s="6"/>
    </row>
    <row r="32" spans="1:4" x14ac:dyDescent="0.25">
      <c r="A32" s="8" t="s">
        <v>1</v>
      </c>
      <c r="B32" s="9" t="s">
        <v>31</v>
      </c>
      <c r="C32" s="10">
        <f>87-10-20-20-10</f>
        <v>27</v>
      </c>
      <c r="D32" s="6"/>
    </row>
    <row r="33" spans="1:12" x14ac:dyDescent="0.25">
      <c r="A33" s="8" t="s">
        <v>1</v>
      </c>
      <c r="B33" s="9" t="s">
        <v>32</v>
      </c>
      <c r="C33" s="10">
        <f>127-20-30-30-10</f>
        <v>37</v>
      </c>
      <c r="D33" s="6"/>
    </row>
    <row r="34" spans="1:12" ht="15.75" thickBot="1" x14ac:dyDescent="0.3">
      <c r="A34" s="8" t="s">
        <v>1</v>
      </c>
      <c r="B34" s="9" t="s">
        <v>33</v>
      </c>
      <c r="C34" s="10">
        <f>15*25-12-60-80-90-30</f>
        <v>103</v>
      </c>
      <c r="D34" s="6"/>
    </row>
    <row r="35" spans="1:12" ht="15.75" thickBot="1" x14ac:dyDescent="0.3">
      <c r="A35" s="11"/>
      <c r="B35" s="12"/>
      <c r="C35" s="13">
        <f>SUM(C2:C34)</f>
        <v>4982</v>
      </c>
      <c r="D35" s="6"/>
    </row>
    <row r="36" spans="1:12" x14ac:dyDescent="0.25">
      <c r="A36" s="3" t="s">
        <v>34</v>
      </c>
      <c r="B36" s="4" t="s">
        <v>35</v>
      </c>
      <c r="C36" s="5">
        <f>30*15+30*5-15-100-130-140-50</f>
        <v>165</v>
      </c>
      <c r="D36" s="6"/>
      <c r="G36" s="7"/>
      <c r="L36" s="7"/>
    </row>
    <row r="37" spans="1:12" x14ac:dyDescent="0.25">
      <c r="A37" s="8" t="s">
        <v>34</v>
      </c>
      <c r="B37" s="9" t="s">
        <v>36</v>
      </c>
      <c r="C37" s="10">
        <f>3*24+5*6-4-20-18-24-10</f>
        <v>26</v>
      </c>
      <c r="D37" s="6"/>
      <c r="G37" s="7"/>
      <c r="L37" s="7"/>
    </row>
    <row r="38" spans="1:12" x14ac:dyDescent="0.25">
      <c r="A38" s="8" t="s">
        <v>34</v>
      </c>
      <c r="B38" s="9" t="s">
        <v>37</v>
      </c>
      <c r="C38" s="10">
        <f>8*24+3*6-6-40-42-50-20</f>
        <v>52</v>
      </c>
      <c r="D38" s="6"/>
    </row>
    <row r="39" spans="1:12" ht="15.75" thickBot="1" x14ac:dyDescent="0.3">
      <c r="A39" s="14" t="s">
        <v>34</v>
      </c>
      <c r="B39" s="15" t="s">
        <v>38</v>
      </c>
      <c r="C39" s="16">
        <f>10*50+25+42+42+39-15-110-130-150-60</f>
        <v>183</v>
      </c>
      <c r="D39" s="6"/>
    </row>
    <row r="40" spans="1:12" ht="15.75" thickBot="1" x14ac:dyDescent="0.3">
      <c r="A40" s="17"/>
      <c r="B40" s="18"/>
      <c r="C40" s="19">
        <f>SUM(C36:C39)</f>
        <v>426</v>
      </c>
      <c r="D40" s="6"/>
    </row>
    <row r="41" spans="1:12" x14ac:dyDescent="0.25">
      <c r="A41" s="3" t="s">
        <v>39</v>
      </c>
      <c r="B41" s="4" t="s">
        <v>40</v>
      </c>
      <c r="C41" s="5">
        <f>3*80+7*10-10-50-60-70-30</f>
        <v>90</v>
      </c>
      <c r="D41" s="6"/>
      <c r="G41" s="7"/>
      <c r="L41" s="7"/>
    </row>
    <row r="42" spans="1:12" x14ac:dyDescent="0.25">
      <c r="A42" s="8" t="s">
        <v>39</v>
      </c>
      <c r="B42" s="9" t="s">
        <v>41</v>
      </c>
      <c r="C42" s="10">
        <f>2*24+6-12-12-10-5</f>
        <v>15</v>
      </c>
      <c r="D42" s="6"/>
      <c r="G42" s="7"/>
      <c r="L42" s="7"/>
    </row>
    <row r="43" spans="1:12" x14ac:dyDescent="0.25">
      <c r="A43" s="8" t="s">
        <v>39</v>
      </c>
      <c r="B43" s="9" t="s">
        <v>42</v>
      </c>
      <c r="C43" s="10">
        <f>24+18-6-12-10-4</f>
        <v>10</v>
      </c>
      <c r="D43" s="6"/>
      <c r="G43" s="7"/>
    </row>
    <row r="44" spans="1:12" x14ac:dyDescent="0.25">
      <c r="A44" s="8" t="s">
        <v>39</v>
      </c>
      <c r="B44" s="9" t="s">
        <v>43</v>
      </c>
      <c r="C44" s="10">
        <f>20*15+20*16-14-100-120-150-60</f>
        <v>176</v>
      </c>
      <c r="D44" s="6"/>
    </row>
    <row r="45" spans="1:12" x14ac:dyDescent="0.25">
      <c r="A45" s="8" t="s">
        <v>39</v>
      </c>
      <c r="B45" s="9" t="s">
        <v>44</v>
      </c>
      <c r="C45" s="10">
        <f>20*9+4*40+13*25-16-110-150-150-60</f>
        <v>179</v>
      </c>
      <c r="D45" s="6"/>
    </row>
    <row r="46" spans="1:12" x14ac:dyDescent="0.25">
      <c r="A46" s="8" t="s">
        <v>39</v>
      </c>
      <c r="B46" s="9" t="s">
        <v>45</v>
      </c>
      <c r="C46" s="10">
        <f>21*8+7*9-6-45-42-51-20</f>
        <v>67</v>
      </c>
      <c r="D46" s="6"/>
    </row>
    <row r="47" spans="1:12" x14ac:dyDescent="0.25">
      <c r="A47" s="8" t="s">
        <v>39</v>
      </c>
      <c r="B47" s="9" t="s">
        <v>46</v>
      </c>
      <c r="C47" s="10">
        <f>26*6-4-30-30-30-15</f>
        <v>47</v>
      </c>
      <c r="D47" s="6"/>
    </row>
    <row r="48" spans="1:12" ht="15.75" thickBot="1" x14ac:dyDescent="0.3">
      <c r="A48" s="14" t="s">
        <v>39</v>
      </c>
      <c r="B48" s="15" t="s">
        <v>47</v>
      </c>
      <c r="C48" s="16">
        <f>65-10-10-20-6</f>
        <v>19</v>
      </c>
      <c r="D48" s="6"/>
    </row>
    <row r="49" spans="1:12" ht="15.75" thickBot="1" x14ac:dyDescent="0.3">
      <c r="A49" s="17"/>
      <c r="B49" s="18"/>
      <c r="C49" s="19">
        <f>SUM(C41:C48)</f>
        <v>603</v>
      </c>
      <c r="D49" s="6"/>
    </row>
    <row r="50" spans="1:12" x14ac:dyDescent="0.25">
      <c r="A50" s="3" t="s">
        <v>48</v>
      </c>
      <c r="B50" s="4" t="s">
        <v>49</v>
      </c>
      <c r="C50" s="5">
        <f>3*80+9*10-8-60-70-70-30</f>
        <v>92</v>
      </c>
      <c r="D50" s="20"/>
      <c r="G50" s="7"/>
      <c r="L50" s="7"/>
    </row>
    <row r="51" spans="1:12" x14ac:dyDescent="0.25">
      <c r="A51" s="8" t="s">
        <v>48</v>
      </c>
      <c r="B51" s="9" t="s">
        <v>50</v>
      </c>
      <c r="C51" s="10">
        <f>2*80+8*10+10-6-40-50-60-20</f>
        <v>74</v>
      </c>
      <c r="D51" s="20"/>
      <c r="G51" s="7"/>
      <c r="L51" s="7"/>
    </row>
    <row r="52" spans="1:12" x14ac:dyDescent="0.25">
      <c r="A52" s="8" t="s">
        <v>48</v>
      </c>
      <c r="B52" s="9" t="s">
        <v>51</v>
      </c>
      <c r="C52" s="10">
        <f>12*48+30-14-96-126-144-48</f>
        <v>178</v>
      </c>
      <c r="D52" s="20"/>
      <c r="G52" s="7"/>
      <c r="L52" s="7"/>
    </row>
    <row r="53" spans="1:12" x14ac:dyDescent="0.25">
      <c r="A53" s="8" t="s">
        <v>48</v>
      </c>
      <c r="B53" s="9">
        <v>38217</v>
      </c>
      <c r="C53" s="10">
        <f>3*24-4-24-12-12-20</f>
        <v>0</v>
      </c>
      <c r="D53" s="20"/>
    </row>
    <row r="54" spans="1:12" x14ac:dyDescent="0.25">
      <c r="A54" s="8" t="s">
        <v>48</v>
      </c>
      <c r="B54" s="9">
        <v>38219</v>
      </c>
      <c r="C54" s="10">
        <f>4*24-4-24-24-20-24</f>
        <v>0</v>
      </c>
      <c r="D54" s="20"/>
    </row>
    <row r="55" spans="1:12" x14ac:dyDescent="0.25">
      <c r="A55" s="8" t="s">
        <v>48</v>
      </c>
      <c r="B55" s="9" t="s">
        <v>52</v>
      </c>
      <c r="C55" s="10">
        <f>3*48+24+36-6-40-40-40-15</f>
        <v>63</v>
      </c>
      <c r="D55" s="20"/>
    </row>
    <row r="56" spans="1:12" x14ac:dyDescent="0.25">
      <c r="A56" s="8" t="s">
        <v>48</v>
      </c>
      <c r="B56" s="9" t="s">
        <v>53</v>
      </c>
      <c r="C56" s="10">
        <f>10*12+48-4-30-24-40-15</f>
        <v>55</v>
      </c>
      <c r="D56" s="20"/>
    </row>
    <row r="57" spans="1:12" x14ac:dyDescent="0.25">
      <c r="A57" s="8" t="s">
        <v>48</v>
      </c>
      <c r="B57" s="9" t="s">
        <v>54</v>
      </c>
      <c r="C57" s="10">
        <f>7*12+2*12-4-24-24-24-6</f>
        <v>26</v>
      </c>
      <c r="D57" s="20"/>
    </row>
    <row r="58" spans="1:12" x14ac:dyDescent="0.25">
      <c r="A58" s="8" t="s">
        <v>48</v>
      </c>
      <c r="B58" s="9" t="s">
        <v>55</v>
      </c>
      <c r="C58" s="10">
        <f>6*12-4-12-12-20-6</f>
        <v>18</v>
      </c>
      <c r="D58" s="20"/>
    </row>
    <row r="59" spans="1:12" x14ac:dyDescent="0.25">
      <c r="A59" s="8" t="s">
        <v>48</v>
      </c>
      <c r="B59" s="9" t="s">
        <v>56</v>
      </c>
      <c r="C59" s="10">
        <f>9*23-6-36-46-46-15</f>
        <v>58</v>
      </c>
      <c r="D59" s="20"/>
    </row>
    <row r="60" spans="1:12" x14ac:dyDescent="0.25">
      <c r="A60" s="8" t="s">
        <v>48</v>
      </c>
      <c r="B60" s="9" t="s">
        <v>57</v>
      </c>
      <c r="C60" s="10">
        <f>45*48+3*12-55-384-456-500-180</f>
        <v>621</v>
      </c>
      <c r="D60" s="20"/>
    </row>
    <row r="61" spans="1:12" x14ac:dyDescent="0.25">
      <c r="A61" s="8" t="s">
        <v>48</v>
      </c>
      <c r="B61" s="9" t="s">
        <v>58</v>
      </c>
      <c r="C61" s="10">
        <f>140+140+155+150+150+158-22-160-190-200-70</f>
        <v>251</v>
      </c>
      <c r="D61" s="20"/>
    </row>
    <row r="62" spans="1:12" x14ac:dyDescent="0.25">
      <c r="A62" s="8" t="s">
        <v>48</v>
      </c>
      <c r="B62" s="9" t="s">
        <v>59</v>
      </c>
      <c r="C62" s="10">
        <f>210+200+107-12-100-100-120-45</f>
        <v>140</v>
      </c>
      <c r="D62" s="20"/>
    </row>
    <row r="63" spans="1:12" x14ac:dyDescent="0.25">
      <c r="A63" s="8" t="s">
        <v>48</v>
      </c>
      <c r="B63" s="9" t="s">
        <v>60</v>
      </c>
      <c r="C63" s="10">
        <f>102+130+130+130+140+93-18-120-150-160-70</f>
        <v>207</v>
      </c>
      <c r="D63" s="20"/>
    </row>
    <row r="64" spans="1:12" x14ac:dyDescent="0.25">
      <c r="A64" s="8" t="s">
        <v>48</v>
      </c>
      <c r="B64" s="9" t="s">
        <v>61</v>
      </c>
      <c r="C64" s="10">
        <f>123+128-6-50-50-60-20</f>
        <v>65</v>
      </c>
      <c r="D64" s="20"/>
    </row>
    <row r="65" spans="1:12" ht="15.75" thickBot="1" x14ac:dyDescent="0.3">
      <c r="A65" s="14" t="s">
        <v>48</v>
      </c>
      <c r="B65" s="15" t="s">
        <v>62</v>
      </c>
      <c r="C65" s="16">
        <f>305+329-15-110-130-150-50</f>
        <v>179</v>
      </c>
      <c r="D65" s="20"/>
    </row>
    <row r="66" spans="1:12" ht="15.75" thickBot="1" x14ac:dyDescent="0.3">
      <c r="A66" s="17"/>
      <c r="B66" s="18"/>
      <c r="C66" s="19">
        <f>SUM(C50:C65)</f>
        <v>2027</v>
      </c>
      <c r="D66" s="20"/>
    </row>
    <row r="67" spans="1:12" x14ac:dyDescent="0.25">
      <c r="A67" s="3" t="s">
        <v>63</v>
      </c>
      <c r="B67" s="4" t="s">
        <v>64</v>
      </c>
      <c r="C67" s="5">
        <f>4*32+6*8+1*8-6-30-40-40-15</f>
        <v>53</v>
      </c>
      <c r="D67" s="20"/>
      <c r="E67" s="20"/>
      <c r="G67" s="7"/>
      <c r="L67" s="7"/>
    </row>
    <row r="68" spans="1:12" x14ac:dyDescent="0.25">
      <c r="A68" s="8" t="s">
        <v>63</v>
      </c>
      <c r="B68" s="9">
        <v>3923</v>
      </c>
      <c r="C68" s="10">
        <f>5*20+6*10-4-30-30-40-10</f>
        <v>46</v>
      </c>
      <c r="D68" s="20"/>
      <c r="E68" s="20"/>
      <c r="G68" s="7"/>
      <c r="H68" s="7"/>
      <c r="L68" s="7"/>
    </row>
    <row r="69" spans="1:12" x14ac:dyDescent="0.25">
      <c r="A69" s="8" t="s">
        <v>63</v>
      </c>
      <c r="B69" s="9">
        <v>1819</v>
      </c>
      <c r="C69" s="10">
        <f>40+6*10+5*10-4-30-30-30-10</f>
        <v>46</v>
      </c>
      <c r="D69" s="20"/>
      <c r="E69" s="20"/>
      <c r="G69" s="7"/>
      <c r="H69" s="7"/>
      <c r="L69" s="7"/>
    </row>
    <row r="70" spans="1:12" x14ac:dyDescent="0.25">
      <c r="A70" s="8" t="s">
        <v>63</v>
      </c>
      <c r="B70" s="9">
        <v>6535</v>
      </c>
      <c r="C70" s="10">
        <f>4*60+12-6-40-50-60-20</f>
        <v>76</v>
      </c>
      <c r="D70" s="20"/>
      <c r="E70" s="20"/>
      <c r="G70" s="7"/>
      <c r="H70" s="7"/>
      <c r="L70" s="7"/>
    </row>
    <row r="71" spans="1:12" x14ac:dyDescent="0.25">
      <c r="A71" s="8" t="s">
        <v>63</v>
      </c>
      <c r="B71" s="9">
        <v>1812</v>
      </c>
      <c r="C71" s="10">
        <f>3*40+3*10-4-30-30-30-10</f>
        <v>46</v>
      </c>
      <c r="D71" s="20"/>
      <c r="E71" s="20"/>
      <c r="G71" s="7"/>
    </row>
    <row r="72" spans="1:12" x14ac:dyDescent="0.25">
      <c r="A72" s="8" t="s">
        <v>63</v>
      </c>
      <c r="B72" s="9" t="s">
        <v>65</v>
      </c>
      <c r="C72" s="10">
        <f>82-12-20-20-5</f>
        <v>25</v>
      </c>
      <c r="D72" s="20"/>
      <c r="E72" s="20"/>
    </row>
    <row r="73" spans="1:12" x14ac:dyDescent="0.25">
      <c r="A73" s="8" t="s">
        <v>63</v>
      </c>
      <c r="B73" s="9">
        <v>7703</v>
      </c>
      <c r="C73" s="10">
        <f>6*12-12-12-12-5</f>
        <v>31</v>
      </c>
      <c r="D73" s="20"/>
      <c r="E73" s="20"/>
    </row>
    <row r="74" spans="1:12" x14ac:dyDescent="0.25">
      <c r="A74" s="8" t="s">
        <v>66</v>
      </c>
      <c r="B74" s="9" t="s">
        <v>67</v>
      </c>
      <c r="C74" s="10">
        <f>186+186+187+191+147+142+146+149+124+130+134+130+139+140+136+130-60-400-500-560-210</f>
        <v>667</v>
      </c>
      <c r="D74" s="20"/>
      <c r="E74" s="20"/>
    </row>
    <row r="75" spans="1:12" x14ac:dyDescent="0.25">
      <c r="A75" s="8" t="s">
        <v>63</v>
      </c>
      <c r="B75" s="9" t="s">
        <v>68</v>
      </c>
      <c r="C75" s="10">
        <f>13*70+2*10-22-160-200-210-80</f>
        <v>258</v>
      </c>
      <c r="D75" s="20"/>
      <c r="E75" s="20"/>
    </row>
    <row r="76" spans="1:12" x14ac:dyDescent="0.25">
      <c r="A76" s="8" t="s">
        <v>63</v>
      </c>
      <c r="B76" s="9" t="s">
        <v>69</v>
      </c>
      <c r="C76" s="10">
        <f>150+150+140-12-80-90-100-35</f>
        <v>123</v>
      </c>
      <c r="D76" s="20"/>
      <c r="E76" s="20"/>
    </row>
    <row r="77" spans="1:12" x14ac:dyDescent="0.25">
      <c r="A77" s="8" t="s">
        <v>63</v>
      </c>
      <c r="B77" s="9" t="s">
        <v>70</v>
      </c>
      <c r="C77" s="10">
        <f>4*100-10-70-90-90-35</f>
        <v>105</v>
      </c>
      <c r="D77" s="20"/>
      <c r="E77" s="20"/>
    </row>
    <row r="78" spans="1:12" x14ac:dyDescent="0.25">
      <c r="A78" s="8" t="s">
        <v>63</v>
      </c>
      <c r="B78" s="9" t="s">
        <v>71</v>
      </c>
      <c r="C78" s="21">
        <f>3*50+43-6-40-40-40-10</f>
        <v>57</v>
      </c>
      <c r="D78" s="20"/>
      <c r="E78" s="20"/>
    </row>
    <row r="79" spans="1:12" ht="15.75" thickBot="1" x14ac:dyDescent="0.3">
      <c r="A79" s="14" t="s">
        <v>63</v>
      </c>
      <c r="B79" s="15" t="s">
        <v>72</v>
      </c>
      <c r="C79" s="22">
        <f>123-20-30-30-10</f>
        <v>33</v>
      </c>
      <c r="D79" s="20"/>
      <c r="E79" s="20"/>
    </row>
    <row r="80" spans="1:12" ht="15.75" thickBot="1" x14ac:dyDescent="0.3">
      <c r="A80" s="17"/>
      <c r="B80" s="18"/>
      <c r="C80" s="19">
        <f>SUM(C67:C79)</f>
        <v>1566</v>
      </c>
      <c r="D80" s="20"/>
      <c r="E80" s="20"/>
    </row>
    <row r="81" spans="1:12" x14ac:dyDescent="0.25">
      <c r="A81" s="23"/>
      <c r="B81" s="23"/>
      <c r="C81" s="23"/>
      <c r="D81" s="20"/>
      <c r="G81" s="7"/>
      <c r="L81" s="7"/>
    </row>
    <row r="82" spans="1:12" x14ac:dyDescent="0.25">
      <c r="A82" s="8" t="s">
        <v>73</v>
      </c>
      <c r="B82" s="9" t="s">
        <v>74</v>
      </c>
      <c r="C82" s="10">
        <f>72*4+12-8-50-60-72-24</f>
        <v>86</v>
      </c>
      <c r="D82" s="20"/>
      <c r="G82" s="7"/>
      <c r="L82" s="7"/>
    </row>
    <row r="83" spans="1:12" x14ac:dyDescent="0.25">
      <c r="A83" s="8" t="s">
        <v>73</v>
      </c>
      <c r="B83" s="9" t="s">
        <v>75</v>
      </c>
      <c r="C83" s="10">
        <f>3*96+6*12-8-60-72-84-24</f>
        <v>112</v>
      </c>
      <c r="D83" s="20"/>
      <c r="G83" s="7"/>
      <c r="L83" s="7"/>
    </row>
    <row r="84" spans="1:12" x14ac:dyDescent="0.25">
      <c r="A84" s="8" t="s">
        <v>73</v>
      </c>
      <c r="B84" s="9" t="s">
        <v>76</v>
      </c>
      <c r="C84" s="10">
        <f>8*12+96-4-40-36-40-15</f>
        <v>57</v>
      </c>
      <c r="D84" s="20"/>
      <c r="G84" s="7"/>
      <c r="L84" s="7"/>
    </row>
    <row r="85" spans="1:12" x14ac:dyDescent="0.25">
      <c r="A85" s="8" t="s">
        <v>73</v>
      </c>
      <c r="B85" s="9" t="s">
        <v>77</v>
      </c>
      <c r="C85" s="10">
        <f>7*24+18-4-40-36-36-15</f>
        <v>55</v>
      </c>
      <c r="D85" s="20"/>
      <c r="G85" s="7"/>
      <c r="L85" s="7"/>
    </row>
    <row r="86" spans="1:12" x14ac:dyDescent="0.25">
      <c r="A86" s="8" t="s">
        <v>73</v>
      </c>
      <c r="B86" s="9" t="s">
        <v>78</v>
      </c>
      <c r="C86" s="10">
        <f>6*24+12-4-30-30-36-10</f>
        <v>46</v>
      </c>
      <c r="D86" s="20"/>
      <c r="G86" s="7"/>
    </row>
    <row r="87" spans="1:12" x14ac:dyDescent="0.25">
      <c r="A87" s="8" t="s">
        <v>73</v>
      </c>
      <c r="B87" s="9" t="s">
        <v>79</v>
      </c>
      <c r="C87" s="10">
        <f>66+41+28+66+63+66+100-10-80-90-100-35</f>
        <v>115</v>
      </c>
      <c r="D87" s="20"/>
    </row>
    <row r="88" spans="1:12" x14ac:dyDescent="0.25">
      <c r="A88" s="8" t="s">
        <v>73</v>
      </c>
      <c r="B88" s="9" t="s">
        <v>80</v>
      </c>
      <c r="C88" s="10">
        <f>189-4-40-40-40-15</f>
        <v>50</v>
      </c>
      <c r="D88" s="20"/>
    </row>
    <row r="89" spans="1:12" x14ac:dyDescent="0.25">
      <c r="A89" s="8" t="s">
        <v>73</v>
      </c>
      <c r="B89" s="9" t="s">
        <v>81</v>
      </c>
      <c r="C89" s="10">
        <f>5*36+18-6-40-36-42-18</f>
        <v>56</v>
      </c>
      <c r="D89" s="20"/>
    </row>
    <row r="90" spans="1:12" x14ac:dyDescent="0.25">
      <c r="A90" s="8" t="s">
        <v>73</v>
      </c>
      <c r="B90" s="9" t="s">
        <v>82</v>
      </c>
      <c r="C90" s="10">
        <f>7*36+24-6-50-60-60-24</f>
        <v>76</v>
      </c>
      <c r="D90" s="20"/>
    </row>
    <row r="91" spans="1:12" x14ac:dyDescent="0.25">
      <c r="A91" s="8" t="s">
        <v>73</v>
      </c>
      <c r="B91" s="9" t="s">
        <v>83</v>
      </c>
      <c r="C91" s="10">
        <f>7*36+6-6-54-60-48-20</f>
        <v>70</v>
      </c>
      <c r="D91" s="20"/>
    </row>
    <row r="92" spans="1:12" x14ac:dyDescent="0.25">
      <c r="A92" s="8" t="s">
        <v>73</v>
      </c>
      <c r="B92" s="9" t="s">
        <v>84</v>
      </c>
      <c r="C92" s="10">
        <f>5*36+12-42-36-36-20</f>
        <v>58</v>
      </c>
      <c r="D92" s="20"/>
    </row>
    <row r="93" spans="1:12" x14ac:dyDescent="0.25">
      <c r="A93" s="8" t="s">
        <v>73</v>
      </c>
      <c r="B93" s="9" t="s">
        <v>85</v>
      </c>
      <c r="C93" s="10">
        <f>5*36+36-6-42-48-42-20</f>
        <v>58</v>
      </c>
      <c r="D93" s="20"/>
    </row>
    <row r="94" spans="1:12" x14ac:dyDescent="0.25">
      <c r="A94" s="8" t="s">
        <v>73</v>
      </c>
      <c r="B94" s="9" t="s">
        <v>86</v>
      </c>
      <c r="C94" s="10">
        <f>6*36+18-6-42-48-48-20</f>
        <v>70</v>
      </c>
      <c r="D94" s="20"/>
    </row>
    <row r="95" spans="1:12" x14ac:dyDescent="0.25">
      <c r="A95" s="8" t="s">
        <v>73</v>
      </c>
      <c r="B95" s="9" t="s">
        <v>87</v>
      </c>
      <c r="C95" s="10">
        <f>5*36-6-42-30-42-15</f>
        <v>45</v>
      </c>
      <c r="D95" s="20"/>
    </row>
    <row r="96" spans="1:12" x14ac:dyDescent="0.25">
      <c r="A96" s="8" t="s">
        <v>73</v>
      </c>
      <c r="B96" s="9" t="s">
        <v>88</v>
      </c>
      <c r="C96" s="10">
        <f>7*36-6-42-48-60-20</f>
        <v>76</v>
      </c>
      <c r="D96" s="20"/>
    </row>
    <row r="97" spans="1:13" x14ac:dyDescent="0.25">
      <c r="A97" s="8" t="s">
        <v>73</v>
      </c>
      <c r="B97" s="9" t="s">
        <v>89</v>
      </c>
      <c r="C97" s="10">
        <f>3*36+6-19-30-18-10</f>
        <v>37</v>
      </c>
      <c r="D97" s="20"/>
    </row>
    <row r="98" spans="1:13" x14ac:dyDescent="0.25">
      <c r="A98" s="8" t="s">
        <v>73</v>
      </c>
      <c r="B98" s="9" t="s">
        <v>90</v>
      </c>
      <c r="C98" s="10">
        <f>2*60+6*5-5-30-30-30-10</f>
        <v>45</v>
      </c>
      <c r="D98" s="20"/>
    </row>
    <row r="99" spans="1:13" x14ac:dyDescent="0.25">
      <c r="A99" s="8" t="s">
        <v>73</v>
      </c>
      <c r="B99" s="9" t="s">
        <v>91</v>
      </c>
      <c r="C99" s="21">
        <f>3*60+10-4-30-40-50-10</f>
        <v>56</v>
      </c>
      <c r="D99" s="20"/>
    </row>
    <row r="100" spans="1:13" x14ac:dyDescent="0.25">
      <c r="A100" s="8" t="s">
        <v>73</v>
      </c>
      <c r="B100" s="9" t="s">
        <v>92</v>
      </c>
      <c r="C100" s="21">
        <f>11*10+3*10+20-4-30-30-37-10</f>
        <v>49</v>
      </c>
      <c r="D100" s="20"/>
    </row>
    <row r="101" spans="1:13" ht="15.75" thickBot="1" x14ac:dyDescent="0.3">
      <c r="A101" s="14" t="s">
        <v>73</v>
      </c>
      <c r="B101" s="15" t="s">
        <v>93</v>
      </c>
      <c r="C101" s="22">
        <f>106+293-10-70-80-100-30</f>
        <v>109</v>
      </c>
      <c r="D101" s="20"/>
    </row>
    <row r="102" spans="1:13" ht="15.75" thickBot="1" x14ac:dyDescent="0.3">
      <c r="A102" s="17"/>
      <c r="B102" s="18"/>
      <c r="C102" s="19">
        <f>SUM(C82:C101)</f>
        <v>1326</v>
      </c>
      <c r="D102" s="20"/>
    </row>
    <row r="103" spans="1:13" ht="15.75" thickBot="1" x14ac:dyDescent="0.3">
      <c r="D103" s="20"/>
    </row>
    <row r="104" spans="1:13" ht="15.75" thickBot="1" x14ac:dyDescent="0.3">
      <c r="A104" s="3" t="s">
        <v>94</v>
      </c>
      <c r="B104" s="4" t="s">
        <v>95</v>
      </c>
      <c r="C104" s="5">
        <f>9*24+12-6-42-48-50-20</f>
        <v>62</v>
      </c>
      <c r="D104" s="6"/>
      <c r="G104" s="7"/>
      <c r="L104" s="7"/>
    </row>
    <row r="105" spans="1:13" x14ac:dyDescent="0.25">
      <c r="A105" s="3" t="s">
        <v>94</v>
      </c>
      <c r="B105" s="4" t="s">
        <v>96</v>
      </c>
      <c r="C105" s="5">
        <v>8</v>
      </c>
      <c r="D105" s="6"/>
      <c r="G105" s="7"/>
      <c r="L105" s="7"/>
    </row>
    <row r="106" spans="1:13" x14ac:dyDescent="0.25">
      <c r="A106" s="8" t="s">
        <v>94</v>
      </c>
      <c r="B106" s="9" t="s">
        <v>97</v>
      </c>
      <c r="C106" s="10">
        <f>5*24+18-6-30-30-30-10</f>
        <v>32</v>
      </c>
      <c r="D106" s="6"/>
    </row>
    <row r="107" spans="1:13" ht="15.75" thickBot="1" x14ac:dyDescent="0.3">
      <c r="A107" s="14" t="s">
        <v>94</v>
      </c>
      <c r="B107" s="15" t="s">
        <v>98</v>
      </c>
      <c r="C107" s="16">
        <f>2*16+2*13+2*8-12-20-5</f>
        <v>37</v>
      </c>
      <c r="D107" s="6"/>
    </row>
    <row r="108" spans="1:13" ht="15.75" thickBot="1" x14ac:dyDescent="0.3">
      <c r="A108" s="17"/>
      <c r="B108" s="18"/>
      <c r="C108" s="19">
        <f>SUM(C104:C107)</f>
        <v>139</v>
      </c>
      <c r="D108" s="6"/>
    </row>
    <row r="109" spans="1:13" x14ac:dyDescent="0.25">
      <c r="D109" s="6"/>
    </row>
    <row r="110" spans="1:13" ht="15.75" thickBot="1" x14ac:dyDescent="0.3">
      <c r="A110" s="14" t="s">
        <v>99</v>
      </c>
      <c r="B110" s="15" t="s">
        <v>100</v>
      </c>
      <c r="C110" s="16">
        <f>8*48+4*12-10-72-96-96-36</f>
        <v>122</v>
      </c>
      <c r="D110" s="6"/>
      <c r="G110" s="7"/>
      <c r="H110" s="7"/>
      <c r="L110" s="7"/>
      <c r="M110" s="7"/>
    </row>
    <row r="111" spans="1:13" ht="15.75" thickBot="1" x14ac:dyDescent="0.3">
      <c r="A111" s="17"/>
      <c r="B111" s="18"/>
      <c r="C111" s="19">
        <f>SUM(C110:C110)</f>
        <v>122</v>
      </c>
      <c r="D111" s="6"/>
    </row>
    <row r="112" spans="1:13" ht="15.75" thickBot="1" x14ac:dyDescent="0.3">
      <c r="A112" s="24"/>
      <c r="B112" s="24"/>
      <c r="C112" s="24"/>
      <c r="D112" s="6"/>
    </row>
    <row r="113" spans="1:4" x14ac:dyDescent="0.25">
      <c r="A113" s="3" t="s">
        <v>101</v>
      </c>
      <c r="B113" s="4" t="s">
        <v>102</v>
      </c>
      <c r="C113" s="5">
        <f>11*60+8*6-18-120-150-156-65</f>
        <v>199</v>
      </c>
      <c r="D113" s="6"/>
    </row>
    <row r="114" spans="1:4" x14ac:dyDescent="0.25">
      <c r="A114" s="8" t="s">
        <v>101</v>
      </c>
      <c r="B114" s="9" t="s">
        <v>103</v>
      </c>
      <c r="C114" s="10">
        <f>2*50+52*5+9*50+2*5-20-180-160-180-65</f>
        <v>215</v>
      </c>
      <c r="D114" s="6"/>
    </row>
    <row r="115" spans="1:4" x14ac:dyDescent="0.25">
      <c r="A115" s="8" t="s">
        <v>101</v>
      </c>
      <c r="B115" s="9" t="s">
        <v>104</v>
      </c>
      <c r="C115" s="10">
        <f>2*60+10*6-4-30-42-42-15</f>
        <v>47</v>
      </c>
      <c r="D115" s="6"/>
    </row>
    <row r="116" spans="1:4" x14ac:dyDescent="0.25">
      <c r="A116" s="8" t="s">
        <v>101</v>
      </c>
      <c r="B116" s="9" t="s">
        <v>105</v>
      </c>
      <c r="C116" s="10">
        <f>2*50+8*5-4-30-30-30-10</f>
        <v>36</v>
      </c>
      <c r="D116" s="6"/>
    </row>
    <row r="117" spans="1:4" x14ac:dyDescent="0.25">
      <c r="A117" s="8" t="s">
        <v>101</v>
      </c>
      <c r="B117" s="9" t="s">
        <v>106</v>
      </c>
      <c r="C117" s="10">
        <f>7*14-4-14-14-30-10</f>
        <v>26</v>
      </c>
      <c r="D117" s="6"/>
    </row>
    <row r="118" spans="1:4" x14ac:dyDescent="0.25">
      <c r="A118" s="8" t="s">
        <v>101</v>
      </c>
      <c r="B118" s="9" t="s">
        <v>107</v>
      </c>
      <c r="C118" s="10">
        <f>10*9-2-18-18-18-10</f>
        <v>24</v>
      </c>
      <c r="D118" s="6"/>
    </row>
    <row r="119" spans="1:4" x14ac:dyDescent="0.25">
      <c r="A119" s="8" t="s">
        <v>101</v>
      </c>
      <c r="B119" s="9" t="s">
        <v>108</v>
      </c>
      <c r="C119" s="10">
        <f>8*8-16-8-8-10</f>
        <v>22</v>
      </c>
      <c r="D119" s="6"/>
    </row>
    <row r="120" spans="1:4" ht="15.75" thickBot="1" x14ac:dyDescent="0.3">
      <c r="A120" s="25" t="s">
        <v>101</v>
      </c>
      <c r="B120" s="26" t="s">
        <v>109</v>
      </c>
      <c r="C120" s="27">
        <f>17*10-34-30-40-15</f>
        <v>51</v>
      </c>
      <c r="D120" s="6"/>
    </row>
    <row r="121" spans="1:4" ht="15.75" thickBot="1" x14ac:dyDescent="0.3">
      <c r="A121" s="17"/>
      <c r="B121" s="18"/>
      <c r="C121" s="19">
        <f>SUM(C113:C120)</f>
        <v>620</v>
      </c>
      <c r="D121" s="6"/>
    </row>
    <row r="122" spans="1:4" ht="15.75" thickBot="1" x14ac:dyDescent="0.3">
      <c r="A122" s="24"/>
      <c r="B122" s="24"/>
      <c r="C122" s="24"/>
      <c r="D122" s="6"/>
    </row>
    <row r="123" spans="1:4" x14ac:dyDescent="0.25">
      <c r="A123" s="3" t="s">
        <v>110</v>
      </c>
      <c r="B123" s="4" t="s">
        <v>111</v>
      </c>
      <c r="C123" s="5">
        <f>11*60+7*10-20-130-150-170-60</f>
        <v>200</v>
      </c>
      <c r="D123" s="6"/>
    </row>
    <row r="124" spans="1:4" x14ac:dyDescent="0.25">
      <c r="A124" s="8" t="s">
        <v>110</v>
      </c>
      <c r="B124" s="9" t="s">
        <v>112</v>
      </c>
      <c r="C124" s="10">
        <f>34+26+45+32*5-6-50-60-60-20</f>
        <v>69</v>
      </c>
      <c r="D124" s="6"/>
    </row>
    <row r="125" spans="1:4" x14ac:dyDescent="0.25">
      <c r="A125" s="8" t="s">
        <v>110</v>
      </c>
      <c r="B125" s="9" t="s">
        <v>113</v>
      </c>
      <c r="C125" s="10">
        <f>17+35+43+36*5-6-50-60-60-20</f>
        <v>79</v>
      </c>
      <c r="D125" s="6"/>
    </row>
    <row r="126" spans="1:4" x14ac:dyDescent="0.25">
      <c r="A126" s="8" t="s">
        <v>110</v>
      </c>
      <c r="B126" s="9" t="s">
        <v>114</v>
      </c>
      <c r="C126" s="10">
        <f>23+18+20*5-4-30-30-30-10</f>
        <v>37</v>
      </c>
      <c r="D126" s="6"/>
    </row>
    <row r="127" spans="1:4" ht="15.75" thickBot="1" x14ac:dyDescent="0.3">
      <c r="A127" s="25" t="s">
        <v>110</v>
      </c>
      <c r="B127" s="26" t="s">
        <v>115</v>
      </c>
      <c r="C127" s="27">
        <f>86-15-20-20-5</f>
        <v>26</v>
      </c>
      <c r="D127" s="6"/>
    </row>
    <row r="128" spans="1:4" ht="15.75" thickBot="1" x14ac:dyDescent="0.3">
      <c r="A128" s="17"/>
      <c r="B128" s="18"/>
      <c r="C128" s="19">
        <f>SUM(C123:C127)</f>
        <v>411</v>
      </c>
      <c r="D128" s="6"/>
    </row>
    <row r="129" spans="1:4" x14ac:dyDescent="0.25">
      <c r="A129" s="28" t="s">
        <v>116</v>
      </c>
      <c r="B129" s="29" t="s">
        <v>117</v>
      </c>
      <c r="C129" s="30">
        <f>4*110+20-12-80-90-110-40</f>
        <v>128</v>
      </c>
      <c r="D129" s="6"/>
    </row>
    <row r="130" spans="1:4" ht="15.75" thickBot="1" x14ac:dyDescent="0.3">
      <c r="A130" s="31" t="s">
        <v>118</v>
      </c>
      <c r="B130" s="32" t="s">
        <v>119</v>
      </c>
      <c r="C130" s="33">
        <f>34*36-36-200-252-292-108</f>
        <v>336</v>
      </c>
      <c r="D130" s="6"/>
    </row>
    <row r="131" spans="1:4" ht="15.75" thickBot="1" x14ac:dyDescent="0.3">
      <c r="A131" s="17"/>
      <c r="B131" s="18"/>
      <c r="C131" s="19">
        <f>SUM(C129:C130)</f>
        <v>464</v>
      </c>
      <c r="D131" s="6"/>
    </row>
    <row r="132" spans="1:4" ht="23.25" customHeight="1" thickBot="1" x14ac:dyDescent="0.35">
      <c r="A132" s="34"/>
      <c r="B132" s="35" t="s">
        <v>120</v>
      </c>
      <c r="C132" s="36">
        <f>SUM(C131,C128,C121,C111,C108,C102,C80,C66,C49,C40,C35)</f>
        <v>12686</v>
      </c>
      <c r="D132" s="6"/>
    </row>
    <row r="133" spans="1:4" ht="15" customHeight="1" x14ac:dyDescent="0.3">
      <c r="A133" s="37"/>
      <c r="B133" s="38"/>
      <c r="C133" s="38"/>
      <c r="D133" s="6"/>
    </row>
    <row r="134" spans="1:4" ht="15" customHeight="1" x14ac:dyDescent="0.3">
      <c r="A134" s="37"/>
      <c r="B134" s="38"/>
      <c r="C134" s="38"/>
      <c r="D134" s="6"/>
    </row>
    <row r="135" spans="1:4" ht="15" customHeight="1" x14ac:dyDescent="0.3">
      <c r="A135" s="37"/>
      <c r="B135" s="38"/>
      <c r="C135" s="38"/>
      <c r="D135" s="6"/>
    </row>
    <row r="136" spans="1:4" ht="15" customHeight="1" x14ac:dyDescent="0.3">
      <c r="A136" s="37"/>
      <c r="B136" s="38"/>
      <c r="C136" s="38"/>
      <c r="D136" s="6"/>
    </row>
    <row r="137" spans="1:4" ht="15" customHeight="1" x14ac:dyDescent="0.3">
      <c r="A137" s="37"/>
      <c r="B137" s="38"/>
      <c r="C137" s="38"/>
      <c r="D137" s="6"/>
    </row>
    <row r="138" spans="1:4" ht="15" customHeight="1" x14ac:dyDescent="0.3">
      <c r="A138" s="37"/>
      <c r="B138" s="38"/>
      <c r="C138" s="38"/>
      <c r="D138" s="6"/>
    </row>
    <row r="139" spans="1:4" ht="15" customHeight="1" x14ac:dyDescent="0.3">
      <c r="A139" s="37"/>
      <c r="B139" s="38"/>
      <c r="C139" s="38"/>
      <c r="D139" s="6"/>
    </row>
    <row r="140" spans="1:4" ht="15" customHeight="1" x14ac:dyDescent="0.3">
      <c r="A140" s="37"/>
      <c r="B140" s="38"/>
      <c r="C140" s="38"/>
      <c r="D140" s="6"/>
    </row>
    <row r="141" spans="1:4" ht="15" customHeight="1" x14ac:dyDescent="0.3">
      <c r="A141" s="37"/>
      <c r="B141" s="38"/>
      <c r="C141" s="38"/>
      <c r="D141" s="6"/>
    </row>
    <row r="142" spans="1:4" ht="15" customHeight="1" x14ac:dyDescent="0.3">
      <c r="A142" s="37"/>
      <c r="B142" s="38"/>
      <c r="C142" s="38"/>
      <c r="D142" s="6"/>
    </row>
    <row r="143" spans="1:4" ht="15" customHeight="1" x14ac:dyDescent="0.3">
      <c r="A143" s="37"/>
      <c r="B143" s="38"/>
      <c r="C143" s="38"/>
      <c r="D143" s="6"/>
    </row>
    <row r="144" spans="1:4" ht="15" customHeight="1" x14ac:dyDescent="0.3">
      <c r="A144" s="37"/>
      <c r="B144" s="38"/>
      <c r="C144" s="38"/>
      <c r="D144" s="6"/>
    </row>
    <row r="145" spans="1:5" ht="15" customHeight="1" x14ac:dyDescent="0.3">
      <c r="A145" s="37"/>
      <c r="B145" s="38"/>
      <c r="C145" s="38"/>
      <c r="D145" s="6"/>
    </row>
    <row r="146" spans="1:5" ht="15" customHeight="1" x14ac:dyDescent="0.3">
      <c r="A146" s="37"/>
      <c r="B146" s="38"/>
      <c r="C146" s="38"/>
      <c r="D146" s="6"/>
    </row>
    <row r="147" spans="1:5" ht="15" customHeight="1" x14ac:dyDescent="0.3">
      <c r="A147" s="37"/>
      <c r="B147" s="38"/>
      <c r="C147" s="38"/>
      <c r="D147" s="6"/>
    </row>
    <row r="148" spans="1:5" ht="15" customHeight="1" x14ac:dyDescent="0.3">
      <c r="A148" s="37"/>
      <c r="B148" s="38"/>
      <c r="C148" s="38"/>
      <c r="D148" s="6"/>
    </row>
    <row r="149" spans="1:5" ht="19.5" thickBot="1" x14ac:dyDescent="0.35">
      <c r="B149" s="39" t="s">
        <v>121</v>
      </c>
      <c r="D149" s="6"/>
    </row>
    <row r="150" spans="1:5" x14ac:dyDescent="0.25">
      <c r="A150" s="3" t="s">
        <v>122</v>
      </c>
      <c r="B150" s="4">
        <v>2007</v>
      </c>
      <c r="C150" s="5">
        <f>372-48-8-60-72-96-12</f>
        <v>76</v>
      </c>
      <c r="D150" s="23"/>
      <c r="E150" s="6"/>
    </row>
    <row r="151" spans="1:5" x14ac:dyDescent="0.25">
      <c r="A151" s="8" t="s">
        <v>122</v>
      </c>
      <c r="B151" s="9">
        <v>2033</v>
      </c>
      <c r="C151" s="10">
        <f>1536-204-36-240-252-312-120</f>
        <v>372</v>
      </c>
      <c r="D151" s="23"/>
      <c r="E151" s="6"/>
    </row>
    <row r="152" spans="1:5" x14ac:dyDescent="0.25">
      <c r="A152" s="8" t="s">
        <v>122</v>
      </c>
      <c r="B152" s="9">
        <v>9530</v>
      </c>
      <c r="C152" s="10">
        <f>160-20-4-20-30-30-10</f>
        <v>46</v>
      </c>
      <c r="D152" s="23"/>
      <c r="E152" s="6"/>
    </row>
    <row r="153" spans="1:5" x14ac:dyDescent="0.25">
      <c r="A153" s="8" t="s">
        <v>122</v>
      </c>
      <c r="B153" s="9">
        <v>2008</v>
      </c>
      <c r="C153" s="10">
        <f>1980-264-40-300-360-408-144</f>
        <v>464</v>
      </c>
      <c r="D153" s="23"/>
      <c r="E153" s="6"/>
    </row>
    <row r="154" spans="1:5" x14ac:dyDescent="0.25">
      <c r="A154" s="8" t="s">
        <v>122</v>
      </c>
      <c r="B154" s="9">
        <v>2035</v>
      </c>
      <c r="C154" s="10">
        <f>732-96-15-10-156-168-72</f>
        <v>215</v>
      </c>
      <c r="D154" s="23"/>
      <c r="E154" s="6"/>
    </row>
    <row r="155" spans="1:5" x14ac:dyDescent="0.25">
      <c r="A155" s="8" t="s">
        <v>122</v>
      </c>
      <c r="B155" s="9" t="s">
        <v>123</v>
      </c>
      <c r="C155" s="10">
        <f>960-130-10-120-160-200-80</f>
        <v>260</v>
      </c>
      <c r="D155" s="23"/>
      <c r="E155" s="6"/>
    </row>
    <row r="156" spans="1:5" x14ac:dyDescent="0.25">
      <c r="A156" s="8" t="s">
        <v>122</v>
      </c>
      <c r="B156" s="9">
        <v>2010</v>
      </c>
      <c r="C156" s="10">
        <f>720-96-15-120-120-144-60</f>
        <v>165</v>
      </c>
      <c r="D156" s="23"/>
      <c r="E156" s="6"/>
    </row>
    <row r="157" spans="1:5" x14ac:dyDescent="0.25">
      <c r="A157" s="8" t="s">
        <v>122</v>
      </c>
      <c r="B157" s="9">
        <v>6502</v>
      </c>
      <c r="C157" s="10">
        <f>112-15-24-24-24-8</f>
        <v>17</v>
      </c>
      <c r="D157" s="23"/>
      <c r="E157" s="6"/>
    </row>
    <row r="158" spans="1:5" ht="15.75" thickBot="1" x14ac:dyDescent="0.3">
      <c r="A158" s="25" t="s">
        <v>122</v>
      </c>
      <c r="B158" s="26">
        <v>2032</v>
      </c>
      <c r="C158" s="27">
        <f>2088-285-48-306-390-408-156</f>
        <v>495</v>
      </c>
      <c r="D158" s="23"/>
      <c r="E158" s="6"/>
    </row>
    <row r="159" spans="1:5" ht="15.75" thickBot="1" x14ac:dyDescent="0.3">
      <c r="A159" s="40"/>
      <c r="B159" s="41"/>
      <c r="C159" s="19">
        <f>SUM(C150:C158)</f>
        <v>2110</v>
      </c>
      <c r="D159" s="23"/>
      <c r="E159" s="6"/>
    </row>
    <row r="160" spans="1:5" x14ac:dyDescent="0.25">
      <c r="A160" s="3" t="s">
        <v>1</v>
      </c>
      <c r="B160" s="4">
        <v>7122</v>
      </c>
      <c r="C160" s="5">
        <f>60-10-10-10-10-10</f>
        <v>10</v>
      </c>
      <c r="D160" s="23"/>
      <c r="E160" s="6"/>
    </row>
    <row r="161" spans="1:5" x14ac:dyDescent="0.25">
      <c r="A161" s="8" t="s">
        <v>1</v>
      </c>
      <c r="B161" s="9">
        <v>9170</v>
      </c>
      <c r="C161" s="10">
        <f>280-40-6-40-50-60-20</f>
        <v>64</v>
      </c>
      <c r="D161" s="23"/>
      <c r="E161" s="6"/>
    </row>
    <row r="162" spans="1:5" x14ac:dyDescent="0.25">
      <c r="A162" s="8" t="s">
        <v>1</v>
      </c>
      <c r="B162" s="9">
        <v>9654</v>
      </c>
      <c r="C162" s="10">
        <f>60-10-10-10-10-10</f>
        <v>10</v>
      </c>
      <c r="D162" s="23"/>
      <c r="E162" s="6"/>
    </row>
    <row r="163" spans="1:5" x14ac:dyDescent="0.25">
      <c r="A163" s="8" t="s">
        <v>1</v>
      </c>
      <c r="B163" s="9" t="s">
        <v>124</v>
      </c>
      <c r="C163" s="10">
        <f>400-50-10-60-80-70-30</f>
        <v>100</v>
      </c>
      <c r="D163" s="23"/>
      <c r="E163" s="6"/>
    </row>
    <row r="164" spans="1:5" x14ac:dyDescent="0.25">
      <c r="A164" s="8" t="s">
        <v>1</v>
      </c>
      <c r="B164" s="9" t="s">
        <v>125</v>
      </c>
      <c r="C164" s="10">
        <f>80-10-10-10-20-10</f>
        <v>20</v>
      </c>
      <c r="D164" s="23"/>
      <c r="E164" s="6"/>
    </row>
    <row r="165" spans="1:5" x14ac:dyDescent="0.25">
      <c r="A165" s="8" t="s">
        <v>1</v>
      </c>
      <c r="B165" s="9" t="s">
        <v>126</v>
      </c>
      <c r="C165" s="10">
        <f>250-30-6-40-40-50-20</f>
        <v>64</v>
      </c>
      <c r="D165" s="23"/>
      <c r="E165" s="6"/>
    </row>
    <row r="166" spans="1:5" x14ac:dyDescent="0.25">
      <c r="A166" s="8" t="s">
        <v>1</v>
      </c>
      <c r="B166" s="9" t="s">
        <v>127</v>
      </c>
      <c r="C166" s="10">
        <f>288-48-12-48-48-48-24</f>
        <v>60</v>
      </c>
      <c r="D166" s="23"/>
      <c r="E166" s="6"/>
    </row>
    <row r="167" spans="1:5" x14ac:dyDescent="0.25">
      <c r="A167" s="8" t="s">
        <v>1</v>
      </c>
      <c r="B167" s="9" t="s">
        <v>128</v>
      </c>
      <c r="C167" s="10">
        <f>150-20-4-30-20-30-10</f>
        <v>36</v>
      </c>
      <c r="D167" s="23"/>
      <c r="E167" s="6"/>
    </row>
    <row r="168" spans="1:5" x14ac:dyDescent="0.25">
      <c r="A168" s="8" t="s">
        <v>1</v>
      </c>
      <c r="B168" s="9">
        <v>7128</v>
      </c>
      <c r="C168" s="10">
        <f>200-27-4-30-30-40-20</f>
        <v>49</v>
      </c>
      <c r="D168" s="23"/>
      <c r="E168" s="6"/>
    </row>
    <row r="169" spans="1:5" x14ac:dyDescent="0.25">
      <c r="A169" s="8" t="s">
        <v>1</v>
      </c>
      <c r="B169" s="9">
        <v>9261</v>
      </c>
      <c r="C169" s="10">
        <f>150-20-4-30-20-30-10</f>
        <v>36</v>
      </c>
      <c r="D169" s="23"/>
      <c r="E169" s="6"/>
    </row>
    <row r="170" spans="1:5" x14ac:dyDescent="0.25">
      <c r="A170" s="8" t="s">
        <v>1</v>
      </c>
      <c r="B170" s="9">
        <v>9656</v>
      </c>
      <c r="C170" s="10">
        <f>70-10-10-10-20-10</f>
        <v>10</v>
      </c>
      <c r="D170" s="23"/>
      <c r="E170" s="6"/>
    </row>
    <row r="171" spans="1:5" x14ac:dyDescent="0.25">
      <c r="A171" s="8" t="s">
        <v>1</v>
      </c>
      <c r="B171" s="9" t="s">
        <v>129</v>
      </c>
      <c r="C171" s="10">
        <f>472-64-10-72-80-96-32</f>
        <v>118</v>
      </c>
      <c r="D171" s="23"/>
      <c r="E171" s="6"/>
    </row>
    <row r="172" spans="1:5" x14ac:dyDescent="0.25">
      <c r="A172" s="8" t="s">
        <v>1</v>
      </c>
      <c r="B172" s="9" t="s">
        <v>130</v>
      </c>
      <c r="C172" s="10">
        <f>424-56-10-64-80-88-32</f>
        <v>94</v>
      </c>
      <c r="D172" s="23"/>
      <c r="E172" s="6"/>
    </row>
    <row r="173" spans="1:5" x14ac:dyDescent="0.25">
      <c r="A173" s="8" t="s">
        <v>1</v>
      </c>
      <c r="B173" s="9" t="s">
        <v>131</v>
      </c>
      <c r="C173" s="10">
        <f>250-34-6-40-40-50-20</f>
        <v>60</v>
      </c>
      <c r="D173" s="23"/>
      <c r="E173" s="6"/>
    </row>
    <row r="174" spans="1:5" x14ac:dyDescent="0.25">
      <c r="A174" s="8" t="s">
        <v>1</v>
      </c>
      <c r="B174" s="9" t="s">
        <v>132</v>
      </c>
      <c r="C174" s="10">
        <f>522-72-10-102-90-96-42</f>
        <v>110</v>
      </c>
      <c r="D174" s="23"/>
      <c r="E174" s="6"/>
    </row>
    <row r="175" spans="1:5" x14ac:dyDescent="0.25">
      <c r="A175" s="8" t="s">
        <v>1</v>
      </c>
      <c r="B175" s="9">
        <v>9544</v>
      </c>
      <c r="C175" s="10">
        <f>324-36-8-48-60-72-24</f>
        <v>76</v>
      </c>
      <c r="D175" s="23"/>
      <c r="E175" s="6"/>
    </row>
    <row r="176" spans="1:5" x14ac:dyDescent="0.25">
      <c r="A176" s="8" t="s">
        <v>1</v>
      </c>
      <c r="B176" s="9" t="s">
        <v>133</v>
      </c>
      <c r="C176" s="10">
        <f>304-40-8-48-64-64-16</f>
        <v>64</v>
      </c>
      <c r="D176" s="23"/>
      <c r="E176" s="6"/>
    </row>
    <row r="177" spans="1:5" x14ac:dyDescent="0.25">
      <c r="A177" s="8" t="s">
        <v>1</v>
      </c>
      <c r="B177" s="9" t="s">
        <v>134</v>
      </c>
      <c r="C177" s="10">
        <f>432-56-10-56-80-88-32</f>
        <v>110</v>
      </c>
      <c r="D177" s="23"/>
      <c r="E177" s="6"/>
    </row>
    <row r="178" spans="1:5" x14ac:dyDescent="0.25">
      <c r="A178" s="8" t="s">
        <v>1</v>
      </c>
      <c r="B178" s="9" t="s">
        <v>135</v>
      </c>
      <c r="C178" s="10">
        <f>210-30-4-30-40-40-10</f>
        <v>56</v>
      </c>
      <c r="D178" s="23"/>
      <c r="E178" s="6"/>
    </row>
    <row r="179" spans="1:5" x14ac:dyDescent="0.25">
      <c r="A179" s="8" t="s">
        <v>1</v>
      </c>
      <c r="B179" s="9" t="s">
        <v>136</v>
      </c>
      <c r="C179" s="10">
        <f>192-24-4-30-30-48-12</f>
        <v>44</v>
      </c>
      <c r="D179" s="23"/>
      <c r="E179" s="6"/>
    </row>
    <row r="180" spans="1:5" x14ac:dyDescent="0.25">
      <c r="A180" s="8" t="s">
        <v>1</v>
      </c>
      <c r="B180" s="9" t="s">
        <v>137</v>
      </c>
      <c r="C180" s="10">
        <f>250-40-10-40-60-20</f>
        <v>80</v>
      </c>
      <c r="D180" s="23"/>
      <c r="E180" s="6"/>
    </row>
    <row r="181" spans="1:5" x14ac:dyDescent="0.25">
      <c r="A181" s="8" t="s">
        <v>1</v>
      </c>
      <c r="B181" s="9" t="s">
        <v>138</v>
      </c>
      <c r="C181" s="10">
        <f>272-40-8-40-48-48-24</f>
        <v>64</v>
      </c>
      <c r="D181" s="23"/>
      <c r="E181" s="6"/>
    </row>
    <row r="182" spans="1:5" x14ac:dyDescent="0.25">
      <c r="A182" s="8" t="s">
        <v>1</v>
      </c>
      <c r="B182" s="9" t="s">
        <v>139</v>
      </c>
      <c r="C182" s="10">
        <f>120-16-20-20-20-10</f>
        <v>34</v>
      </c>
      <c r="D182" s="23"/>
      <c r="E182" s="6"/>
    </row>
    <row r="183" spans="1:5" x14ac:dyDescent="0.25">
      <c r="A183" s="8" t="s">
        <v>1</v>
      </c>
      <c r="B183" s="9" t="s">
        <v>140</v>
      </c>
      <c r="C183" s="10">
        <f>600-72-24-96-96-120-48</f>
        <v>144</v>
      </c>
      <c r="D183" s="23"/>
      <c r="E183" s="6"/>
    </row>
    <row r="184" spans="1:5" ht="15.75" thickBot="1" x14ac:dyDescent="0.3">
      <c r="A184" s="25" t="s">
        <v>1</v>
      </c>
      <c r="B184" s="26" t="s">
        <v>141</v>
      </c>
      <c r="C184" s="27">
        <f>220-30-4-30-40-40-20</f>
        <v>56</v>
      </c>
      <c r="D184" s="23"/>
      <c r="E184" s="6"/>
    </row>
    <row r="185" spans="1:5" ht="15.75" thickBot="1" x14ac:dyDescent="0.3">
      <c r="A185" s="40"/>
      <c r="B185" s="41"/>
      <c r="C185" s="19">
        <f>SUM(C160:C184)</f>
        <v>1569</v>
      </c>
      <c r="D185" s="23"/>
      <c r="E185" s="6"/>
    </row>
    <row r="186" spans="1:5" ht="15.75" thickBot="1" x14ac:dyDescent="0.3">
      <c r="D186" s="23"/>
      <c r="E186" s="6"/>
    </row>
    <row r="187" spans="1:5" x14ac:dyDescent="0.25">
      <c r="A187" s="3" t="s">
        <v>34</v>
      </c>
      <c r="B187" s="4">
        <v>7728</v>
      </c>
      <c r="C187" s="5">
        <f>304-40-6-48-48-72-24</f>
        <v>66</v>
      </c>
      <c r="D187" s="23"/>
      <c r="E187" s="6"/>
    </row>
    <row r="188" spans="1:5" x14ac:dyDescent="0.25">
      <c r="A188" s="8" t="s">
        <v>34</v>
      </c>
      <c r="B188" s="9" t="s">
        <v>142</v>
      </c>
      <c r="C188" s="10">
        <f>232-32-4-40-40-40-16</f>
        <v>60</v>
      </c>
      <c r="D188" s="23"/>
      <c r="E188" s="6"/>
    </row>
    <row r="189" spans="1:5" x14ac:dyDescent="0.25">
      <c r="A189" s="8" t="s">
        <v>34</v>
      </c>
      <c r="B189" s="9" t="s">
        <v>143</v>
      </c>
      <c r="C189" s="10">
        <f>280-40-6-40-50-70-20</f>
        <v>54</v>
      </c>
      <c r="D189" s="23"/>
      <c r="E189" s="6"/>
    </row>
    <row r="190" spans="1:5" x14ac:dyDescent="0.25">
      <c r="A190" s="8" t="s">
        <v>34</v>
      </c>
      <c r="B190" s="9" t="s">
        <v>144</v>
      </c>
      <c r="C190" s="10">
        <f>544-72-12-100-88-96-40</f>
        <v>136</v>
      </c>
      <c r="D190" s="23"/>
      <c r="E190" s="6"/>
    </row>
    <row r="191" spans="1:5" x14ac:dyDescent="0.25">
      <c r="A191" s="8" t="s">
        <v>34</v>
      </c>
      <c r="B191" s="9" t="s">
        <v>145</v>
      </c>
      <c r="C191" s="10">
        <f>180-20-4-30-30-50-10</f>
        <v>36</v>
      </c>
      <c r="D191" s="23"/>
      <c r="E191" s="6"/>
    </row>
    <row r="192" spans="1:5" x14ac:dyDescent="0.25">
      <c r="A192" s="8" t="s">
        <v>34</v>
      </c>
      <c r="B192" s="9" t="s">
        <v>146</v>
      </c>
      <c r="C192" s="10">
        <f>376-48-8-56-72-72-32</f>
        <v>88</v>
      </c>
      <c r="D192" s="23"/>
      <c r="E192" s="6"/>
    </row>
    <row r="193" spans="1:5" ht="15.75" thickBot="1" x14ac:dyDescent="0.3">
      <c r="A193" s="25" t="s">
        <v>34</v>
      </c>
      <c r="B193" s="26" t="s">
        <v>147</v>
      </c>
      <c r="C193" s="27">
        <f>324-36-7-48-60-72-24</f>
        <v>77</v>
      </c>
      <c r="D193" s="23"/>
      <c r="E193" s="6"/>
    </row>
    <row r="194" spans="1:5" ht="15.75" thickBot="1" x14ac:dyDescent="0.3">
      <c r="A194" s="17"/>
      <c r="B194" s="18"/>
      <c r="C194" s="19">
        <f>SUM(C187:C193)</f>
        <v>517</v>
      </c>
      <c r="D194" s="23"/>
      <c r="E194" s="6"/>
    </row>
    <row r="195" spans="1:5" x14ac:dyDescent="0.25">
      <c r="D195" s="23"/>
      <c r="E195" s="6"/>
    </row>
    <row r="196" spans="1:5" x14ac:dyDescent="0.25">
      <c r="D196" s="23"/>
      <c r="E196" s="6"/>
    </row>
    <row r="197" spans="1:5" ht="15.75" thickBot="1" x14ac:dyDescent="0.3">
      <c r="D197" s="23"/>
      <c r="E197" s="6"/>
    </row>
    <row r="198" spans="1:5" x14ac:dyDescent="0.25">
      <c r="A198" s="3" t="s">
        <v>39</v>
      </c>
      <c r="B198" s="4">
        <v>9271</v>
      </c>
      <c r="C198" s="5">
        <f>220-30-4-30-40-40-20</f>
        <v>56</v>
      </c>
      <c r="D198" s="23"/>
      <c r="E198" s="6"/>
    </row>
    <row r="199" spans="1:5" x14ac:dyDescent="0.25">
      <c r="A199" s="8" t="s">
        <v>39</v>
      </c>
      <c r="B199" s="9" t="s">
        <v>148</v>
      </c>
      <c r="C199" s="10">
        <f>420-57-10-60-70-90-30</f>
        <v>103</v>
      </c>
      <c r="D199" s="23"/>
      <c r="E199" s="6"/>
    </row>
    <row r="200" spans="1:5" x14ac:dyDescent="0.25">
      <c r="A200" s="8" t="s">
        <v>39</v>
      </c>
      <c r="B200" s="9" t="s">
        <v>149</v>
      </c>
      <c r="C200" s="10">
        <f>200-27-4-30-40-40-20</f>
        <v>39</v>
      </c>
      <c r="D200" s="23"/>
      <c r="E200" s="6"/>
    </row>
    <row r="201" spans="1:5" x14ac:dyDescent="0.25">
      <c r="A201" s="8" t="s">
        <v>39</v>
      </c>
      <c r="B201" s="9">
        <v>9659</v>
      </c>
      <c r="C201" s="10">
        <f>60-10-10-10-10-10</f>
        <v>10</v>
      </c>
      <c r="D201" s="23"/>
      <c r="E201" s="6"/>
    </row>
    <row r="202" spans="1:5" x14ac:dyDescent="0.25">
      <c r="A202" s="8" t="s">
        <v>39</v>
      </c>
      <c r="B202" s="9" t="s">
        <v>150</v>
      </c>
      <c r="C202" s="10">
        <f>544-72-12-104-88-96-40</f>
        <v>132</v>
      </c>
      <c r="D202" s="23"/>
      <c r="E202" s="6"/>
    </row>
    <row r="203" spans="1:5" x14ac:dyDescent="0.25">
      <c r="A203" s="8" t="s">
        <v>39</v>
      </c>
      <c r="B203" s="9" t="s">
        <v>151</v>
      </c>
      <c r="C203" s="10">
        <f>190-25-4-30-30-40-10</f>
        <v>51</v>
      </c>
      <c r="D203" s="23"/>
      <c r="E203" s="6"/>
    </row>
    <row r="204" spans="1:5" x14ac:dyDescent="0.25">
      <c r="A204" s="8" t="s">
        <v>39</v>
      </c>
      <c r="B204" s="9">
        <v>9662</v>
      </c>
      <c r="C204" s="10">
        <f>190-25-4-30-30-40-10</f>
        <v>51</v>
      </c>
      <c r="D204" s="23"/>
      <c r="E204" s="6"/>
    </row>
    <row r="205" spans="1:5" x14ac:dyDescent="0.25">
      <c r="A205" s="8" t="s">
        <v>39</v>
      </c>
      <c r="B205" s="9" t="s">
        <v>152</v>
      </c>
      <c r="C205" s="10">
        <f>126-18-18-18-36-18</f>
        <v>18</v>
      </c>
      <c r="D205" s="23"/>
      <c r="E205" s="6"/>
    </row>
    <row r="206" spans="1:5" x14ac:dyDescent="0.25">
      <c r="A206" s="8" t="s">
        <v>39</v>
      </c>
      <c r="B206" s="9" t="s">
        <v>153</v>
      </c>
      <c r="C206" s="10">
        <f>144-24+60-4-24-40-48-24</f>
        <v>40</v>
      </c>
      <c r="D206" s="23"/>
      <c r="E206" s="6"/>
    </row>
    <row r="207" spans="1:5" x14ac:dyDescent="0.25">
      <c r="A207" s="8" t="s">
        <v>39</v>
      </c>
      <c r="B207" s="9" t="s">
        <v>154</v>
      </c>
      <c r="C207" s="10">
        <f>310-40-6-50-60-60-20</f>
        <v>74</v>
      </c>
      <c r="D207" s="23"/>
      <c r="E207" s="6"/>
    </row>
    <row r="208" spans="1:5" x14ac:dyDescent="0.25">
      <c r="A208" s="8" t="s">
        <v>39</v>
      </c>
      <c r="B208" s="9" t="s">
        <v>155</v>
      </c>
      <c r="C208" s="10">
        <f>536-72-12-104-88-96-40</f>
        <v>124</v>
      </c>
      <c r="D208" s="23"/>
      <c r="E208" s="6"/>
    </row>
    <row r="209" spans="1:5" ht="15.75" thickBot="1" x14ac:dyDescent="0.3">
      <c r="A209" s="25" t="s">
        <v>39</v>
      </c>
      <c r="B209" s="26" t="s">
        <v>156</v>
      </c>
      <c r="C209" s="27">
        <f>4*65-6-65-65-66-14</f>
        <v>44</v>
      </c>
      <c r="D209" s="23"/>
      <c r="E209" s="6"/>
    </row>
    <row r="210" spans="1:5" ht="15.75" thickBot="1" x14ac:dyDescent="0.3">
      <c r="A210" s="17"/>
      <c r="B210" s="18"/>
      <c r="C210" s="19">
        <f>SUM(C198:C209)</f>
        <v>742</v>
      </c>
      <c r="D210" s="23"/>
      <c r="E210" s="6"/>
    </row>
    <row r="211" spans="1:5" x14ac:dyDescent="0.25">
      <c r="A211" s="3" t="s">
        <v>48</v>
      </c>
      <c r="B211" s="4" t="s">
        <v>157</v>
      </c>
      <c r="C211" s="5">
        <f>144-64-16</f>
        <v>64</v>
      </c>
      <c r="D211" s="23"/>
      <c r="E211" s="6"/>
    </row>
    <row r="212" spans="1:5" x14ac:dyDescent="0.25">
      <c r="A212" s="8" t="s">
        <v>48</v>
      </c>
      <c r="B212" s="9" t="s">
        <v>158</v>
      </c>
      <c r="C212" s="10">
        <f>240-96-32</f>
        <v>112</v>
      </c>
      <c r="D212" s="23"/>
      <c r="E212" s="6"/>
    </row>
    <row r="213" spans="1:5" x14ac:dyDescent="0.25">
      <c r="A213" s="8" t="s">
        <v>48</v>
      </c>
      <c r="B213" s="9" t="s">
        <v>159</v>
      </c>
      <c r="C213" s="10">
        <f>130-50-20</f>
        <v>60</v>
      </c>
      <c r="D213" s="23"/>
      <c r="E213" s="6"/>
    </row>
    <row r="214" spans="1:5" x14ac:dyDescent="0.25">
      <c r="A214" s="8" t="s">
        <v>48</v>
      </c>
      <c r="B214" s="9" t="s">
        <v>160</v>
      </c>
      <c r="C214" s="10">
        <f>110-40-20</f>
        <v>50</v>
      </c>
      <c r="D214" s="23"/>
      <c r="E214" s="6"/>
    </row>
    <row r="215" spans="1:5" x14ac:dyDescent="0.25">
      <c r="A215" s="8" t="s">
        <v>48</v>
      </c>
      <c r="B215" s="9" t="s">
        <v>161</v>
      </c>
      <c r="C215" s="10">
        <f>50-20-10</f>
        <v>20</v>
      </c>
      <c r="D215" s="23"/>
      <c r="E215" s="6"/>
    </row>
    <row r="216" spans="1:5" x14ac:dyDescent="0.25">
      <c r="A216" s="8" t="s">
        <v>48</v>
      </c>
      <c r="B216" s="9" t="s">
        <v>162</v>
      </c>
      <c r="C216" s="10">
        <f>192-72-32</f>
        <v>88</v>
      </c>
      <c r="D216" s="23"/>
      <c r="E216" s="6"/>
    </row>
    <row r="217" spans="1:5" x14ac:dyDescent="0.25">
      <c r="A217" s="8" t="s">
        <v>48</v>
      </c>
      <c r="B217" s="9" t="s">
        <v>163</v>
      </c>
      <c r="C217" s="10">
        <f>130-50-20</f>
        <v>60</v>
      </c>
      <c r="D217" s="23"/>
      <c r="E217" s="6"/>
    </row>
    <row r="218" spans="1:5" ht="15.75" thickBot="1" x14ac:dyDescent="0.3">
      <c r="A218" s="25" t="s">
        <v>48</v>
      </c>
      <c r="B218" s="26" t="s">
        <v>164</v>
      </c>
      <c r="C218" s="27">
        <f>100-40-10</f>
        <v>50</v>
      </c>
      <c r="D218" s="23"/>
      <c r="E218" s="6"/>
    </row>
    <row r="219" spans="1:5" ht="15.75" thickBot="1" x14ac:dyDescent="0.3">
      <c r="A219" s="17"/>
      <c r="B219" s="18"/>
      <c r="C219" s="19">
        <f>SUM(C211:C218)</f>
        <v>504</v>
      </c>
      <c r="D219" s="23"/>
      <c r="E219" s="6"/>
    </row>
    <row r="220" spans="1:5" x14ac:dyDescent="0.25">
      <c r="A220" s="3" t="s">
        <v>63</v>
      </c>
      <c r="B220" s="4">
        <v>9250</v>
      </c>
      <c r="C220" s="5">
        <f>84-12-24-12</f>
        <v>36</v>
      </c>
      <c r="D220" s="23"/>
      <c r="E220" s="6"/>
    </row>
    <row r="221" spans="1:5" x14ac:dyDescent="0.25">
      <c r="A221" s="8" t="s">
        <v>63</v>
      </c>
      <c r="B221" s="9">
        <v>7146</v>
      </c>
      <c r="C221" s="10">
        <f>160-20-30-30-30-10</f>
        <v>40</v>
      </c>
      <c r="D221" s="23"/>
      <c r="E221" s="6"/>
    </row>
    <row r="222" spans="1:5" x14ac:dyDescent="0.25">
      <c r="A222" s="8" t="s">
        <v>63</v>
      </c>
      <c r="B222" s="9">
        <v>9272</v>
      </c>
      <c r="C222" s="10">
        <f>290-40-10-40-50-60-20</f>
        <v>70</v>
      </c>
      <c r="D222" s="23"/>
      <c r="E222" s="6"/>
    </row>
    <row r="223" spans="1:5" x14ac:dyDescent="0.25">
      <c r="A223" s="8" t="s">
        <v>63</v>
      </c>
      <c r="B223" s="9" t="s">
        <v>165</v>
      </c>
      <c r="C223" s="10">
        <f>450-60-10-70-80-90-30</f>
        <v>110</v>
      </c>
      <c r="D223" s="23"/>
      <c r="E223" s="6"/>
    </row>
    <row r="224" spans="1:5" x14ac:dyDescent="0.25">
      <c r="A224" s="8" t="s">
        <v>63</v>
      </c>
      <c r="B224" s="9" t="s">
        <v>166</v>
      </c>
      <c r="C224" s="10">
        <f>352-48-8-48-64-72-24</f>
        <v>88</v>
      </c>
      <c r="D224" s="23"/>
      <c r="E224" s="6"/>
    </row>
    <row r="225" spans="1:5" x14ac:dyDescent="0.25">
      <c r="A225" s="8" t="s">
        <v>63</v>
      </c>
      <c r="B225" s="9" t="s">
        <v>167</v>
      </c>
      <c r="C225" s="10">
        <f>550-74-10-100-100-100-40</f>
        <v>126</v>
      </c>
      <c r="D225" s="23"/>
      <c r="E225" s="6"/>
    </row>
    <row r="226" spans="1:5" x14ac:dyDescent="0.25">
      <c r="A226" s="8" t="s">
        <v>63</v>
      </c>
      <c r="B226" s="9">
        <v>7147</v>
      </c>
      <c r="C226" s="10">
        <f>210-30-4-30-40-40-10</f>
        <v>56</v>
      </c>
      <c r="D226" s="23"/>
      <c r="E226" s="6"/>
    </row>
    <row r="227" spans="1:5" x14ac:dyDescent="0.25">
      <c r="A227" s="8" t="s">
        <v>63</v>
      </c>
      <c r="B227" s="9">
        <v>9439</v>
      </c>
      <c r="C227" s="10">
        <f>170-23-30-30-30-10</f>
        <v>47</v>
      </c>
      <c r="D227" s="23"/>
      <c r="E227" s="6"/>
    </row>
    <row r="228" spans="1:5" x14ac:dyDescent="0.25">
      <c r="A228" s="8" t="s">
        <v>63</v>
      </c>
      <c r="B228" s="9" t="s">
        <v>168</v>
      </c>
      <c r="C228" s="10">
        <f>680-92-16-96-120-144-48</f>
        <v>164</v>
      </c>
      <c r="D228" s="23"/>
      <c r="E228" s="6"/>
    </row>
    <row r="229" spans="1:5" x14ac:dyDescent="0.25">
      <c r="A229" s="8" t="s">
        <v>63</v>
      </c>
      <c r="B229" s="9" t="s">
        <v>169</v>
      </c>
      <c r="C229" s="10">
        <f>144-16-24-36-36-12</f>
        <v>20</v>
      </c>
      <c r="D229" s="23"/>
      <c r="E229" s="6"/>
    </row>
    <row r="230" spans="1:5" x14ac:dyDescent="0.25">
      <c r="A230" s="8" t="s">
        <v>63</v>
      </c>
      <c r="B230" s="9" t="s">
        <v>170</v>
      </c>
      <c r="C230" s="10">
        <f>110-14-20-20-20-10</f>
        <v>26</v>
      </c>
      <c r="D230" s="23"/>
      <c r="E230" s="6"/>
    </row>
    <row r="231" spans="1:5" x14ac:dyDescent="0.25">
      <c r="A231" s="8" t="s">
        <v>63</v>
      </c>
      <c r="B231" s="9" t="s">
        <v>171</v>
      </c>
      <c r="C231" s="10">
        <f>216-24-4-32-48-40-16</f>
        <v>52</v>
      </c>
      <c r="D231" s="23"/>
      <c r="E231" s="6"/>
    </row>
    <row r="232" spans="1:5" x14ac:dyDescent="0.25">
      <c r="A232" s="8" t="s">
        <v>63</v>
      </c>
      <c r="B232" s="9" t="s">
        <v>172</v>
      </c>
      <c r="C232" s="10">
        <f>648-88-16-104-120-120-48</f>
        <v>152</v>
      </c>
      <c r="D232" s="23"/>
      <c r="E232" s="6"/>
    </row>
    <row r="233" spans="1:5" x14ac:dyDescent="0.25">
      <c r="A233" s="8" t="s">
        <v>63</v>
      </c>
      <c r="B233" s="9" t="s">
        <v>173</v>
      </c>
      <c r="C233" s="10">
        <f>70-10-6-10-10-10-10</f>
        <v>14</v>
      </c>
      <c r="D233" s="23"/>
      <c r="E233" s="6"/>
    </row>
    <row r="234" spans="1:5" x14ac:dyDescent="0.25">
      <c r="A234" s="8" t="s">
        <v>63</v>
      </c>
      <c r="B234" s="9" t="s">
        <v>174</v>
      </c>
      <c r="C234" s="10">
        <f>264-35-8-40-48-40-24</f>
        <v>69</v>
      </c>
      <c r="D234" s="23"/>
      <c r="E234" s="6"/>
    </row>
    <row r="235" spans="1:5" x14ac:dyDescent="0.25">
      <c r="A235" s="8" t="s">
        <v>63</v>
      </c>
      <c r="B235" s="9" t="s">
        <v>175</v>
      </c>
      <c r="C235" s="10">
        <f>100-13-20-20-20-10</f>
        <v>17</v>
      </c>
      <c r="D235" s="23"/>
      <c r="E235" s="6"/>
    </row>
    <row r="236" spans="1:5" ht="15.75" thickBot="1" x14ac:dyDescent="0.3">
      <c r="A236" s="25" t="s">
        <v>63</v>
      </c>
      <c r="B236" s="26" t="s">
        <v>176</v>
      </c>
      <c r="C236" s="27">
        <f>310-42-10-50-50-60-20</f>
        <v>78</v>
      </c>
      <c r="D236" s="23"/>
      <c r="E236" s="6"/>
    </row>
    <row r="237" spans="1:5" ht="15.75" thickBot="1" x14ac:dyDescent="0.3">
      <c r="A237" s="17"/>
      <c r="B237" s="18"/>
      <c r="C237" s="19">
        <f>SUM(C220:C236)</f>
        <v>1165</v>
      </c>
      <c r="D237" s="23"/>
      <c r="E237" s="6"/>
    </row>
    <row r="238" spans="1:5" x14ac:dyDescent="0.25">
      <c r="A238" s="3" t="s">
        <v>177</v>
      </c>
      <c r="B238" s="4" t="s">
        <v>178</v>
      </c>
      <c r="C238" s="5">
        <f>230-30-4-40-40-40-20</f>
        <v>56</v>
      </c>
      <c r="D238" s="23"/>
      <c r="E238" s="6"/>
    </row>
    <row r="239" spans="1:5" x14ac:dyDescent="0.25">
      <c r="A239" s="8" t="s">
        <v>177</v>
      </c>
      <c r="B239" s="9" t="s">
        <v>179</v>
      </c>
      <c r="C239" s="10">
        <f>240-30-6-40-40-50-20</f>
        <v>54</v>
      </c>
      <c r="D239" s="23"/>
      <c r="E239" s="6"/>
    </row>
    <row r="240" spans="1:5" x14ac:dyDescent="0.25">
      <c r="A240" s="8" t="s">
        <v>177</v>
      </c>
      <c r="B240" s="9">
        <v>9796</v>
      </c>
      <c r="C240" s="10">
        <f>70-10-10-10-10-10</f>
        <v>20</v>
      </c>
      <c r="D240" s="23"/>
      <c r="E240" s="6"/>
    </row>
    <row r="241" spans="1:5" x14ac:dyDescent="0.25">
      <c r="A241" s="8" t="s">
        <v>177</v>
      </c>
      <c r="B241" s="9" t="s">
        <v>180</v>
      </c>
      <c r="C241" s="10">
        <f>270-30-6-40-50-60-20</f>
        <v>64</v>
      </c>
      <c r="D241" s="23"/>
      <c r="E241" s="6"/>
    </row>
    <row r="242" spans="1:5" x14ac:dyDescent="0.25">
      <c r="A242" s="8" t="s">
        <v>177</v>
      </c>
      <c r="B242" s="9">
        <v>9797</v>
      </c>
      <c r="C242" s="10">
        <f>180-24-4-30-30-40-10</f>
        <v>42</v>
      </c>
      <c r="D242" s="23"/>
      <c r="E242" s="6"/>
    </row>
    <row r="243" spans="1:5" x14ac:dyDescent="0.25">
      <c r="A243" s="8" t="s">
        <v>177</v>
      </c>
      <c r="B243" s="9" t="s">
        <v>181</v>
      </c>
      <c r="C243" s="10">
        <f>384-48-8-64-72-72-32</f>
        <v>88</v>
      </c>
      <c r="D243" s="23"/>
      <c r="E243" s="6"/>
    </row>
    <row r="244" spans="1:5" x14ac:dyDescent="0.25">
      <c r="A244" s="8" t="s">
        <v>177</v>
      </c>
      <c r="B244" s="9" t="s">
        <v>182</v>
      </c>
      <c r="C244" s="10">
        <f>160-16-4-32-32-32-16</f>
        <v>28</v>
      </c>
      <c r="D244" s="23"/>
      <c r="E244" s="6"/>
    </row>
    <row r="245" spans="1:5" ht="15.75" thickBot="1" x14ac:dyDescent="0.3">
      <c r="A245" s="25" t="s">
        <v>177</v>
      </c>
      <c r="B245" s="26" t="s">
        <v>183</v>
      </c>
      <c r="C245" s="27">
        <f>384-48-8-64-72-72-32</f>
        <v>88</v>
      </c>
      <c r="D245" s="23"/>
      <c r="E245" s="6"/>
    </row>
    <row r="246" spans="1:5" ht="15.75" thickBot="1" x14ac:dyDescent="0.3">
      <c r="A246" s="17"/>
      <c r="B246" s="18"/>
      <c r="C246" s="19">
        <f>SUM(C238:C245)</f>
        <v>440</v>
      </c>
      <c r="D246" s="23"/>
      <c r="E246" s="6"/>
    </row>
    <row r="247" spans="1:5" ht="15.75" thickBot="1" x14ac:dyDescent="0.3">
      <c r="A247" s="42"/>
      <c r="B247" s="43"/>
      <c r="C247" s="44"/>
      <c r="D247" s="23"/>
      <c r="E247" s="6"/>
    </row>
    <row r="248" spans="1:5" ht="15.75" thickBot="1" x14ac:dyDescent="0.3">
      <c r="A248" s="42"/>
      <c r="B248" s="43"/>
      <c r="C248" s="44"/>
      <c r="D248" s="23"/>
      <c r="E248" s="6"/>
    </row>
    <row r="249" spans="1:5" x14ac:dyDescent="0.25">
      <c r="A249" s="3" t="s">
        <v>73</v>
      </c>
      <c r="B249" s="4">
        <v>7109</v>
      </c>
      <c r="C249" s="5">
        <f>140-20-20-20-30-10</f>
        <v>40</v>
      </c>
      <c r="D249" s="23"/>
      <c r="E249" s="6"/>
    </row>
    <row r="250" spans="1:5" x14ac:dyDescent="0.25">
      <c r="A250" s="8" t="s">
        <v>73</v>
      </c>
      <c r="B250" s="9">
        <v>9440</v>
      </c>
      <c r="C250" s="10">
        <f>90-10-20-20-20-10</f>
        <v>10</v>
      </c>
      <c r="D250" s="23"/>
      <c r="E250" s="6"/>
    </row>
    <row r="251" spans="1:5" x14ac:dyDescent="0.25">
      <c r="A251" s="8" t="s">
        <v>73</v>
      </c>
      <c r="B251" s="9" t="s">
        <v>184</v>
      </c>
      <c r="C251" s="10">
        <f>288-40-8-48-48-64-16</f>
        <v>64</v>
      </c>
      <c r="D251" s="23"/>
      <c r="E251" s="6"/>
    </row>
    <row r="252" spans="1:5" x14ac:dyDescent="0.25">
      <c r="A252" s="8" t="s">
        <v>73</v>
      </c>
      <c r="B252" s="9" t="s">
        <v>185</v>
      </c>
      <c r="C252" s="10">
        <f>190-25--4-30-30-40-20</f>
        <v>49</v>
      </c>
      <c r="D252" s="23"/>
      <c r="E252" s="6"/>
    </row>
    <row r="253" spans="1:5" x14ac:dyDescent="0.25">
      <c r="A253" s="8" t="s">
        <v>73</v>
      </c>
      <c r="B253" s="9">
        <v>7138</v>
      </c>
      <c r="C253" s="10">
        <f>150-20-4-30-20-30-10</f>
        <v>36</v>
      </c>
      <c r="D253" s="23"/>
      <c r="E253" s="6"/>
    </row>
    <row r="254" spans="1:5" x14ac:dyDescent="0.25">
      <c r="A254" s="8" t="s">
        <v>73</v>
      </c>
      <c r="B254" s="9">
        <v>7707</v>
      </c>
      <c r="C254" s="10">
        <f>160-17-8-32-24-30-12</f>
        <v>37</v>
      </c>
      <c r="D254" s="23"/>
      <c r="E254" s="6"/>
    </row>
    <row r="255" spans="1:5" x14ac:dyDescent="0.25">
      <c r="A255" s="8" t="s">
        <v>73</v>
      </c>
      <c r="B255" s="9">
        <v>9443</v>
      </c>
      <c r="C255" s="10">
        <f>120-16-20-20-10-10</f>
        <v>44</v>
      </c>
      <c r="D255" s="23"/>
      <c r="E255" s="6"/>
    </row>
    <row r="256" spans="1:5" x14ac:dyDescent="0.25">
      <c r="A256" s="8" t="s">
        <v>73</v>
      </c>
      <c r="B256" s="9" t="s">
        <v>186</v>
      </c>
      <c r="C256" s="10">
        <f>504-64-8-88-88-96-40</f>
        <v>120</v>
      </c>
      <c r="D256" s="23"/>
      <c r="E256" s="6"/>
    </row>
    <row r="257" spans="1:5" x14ac:dyDescent="0.25">
      <c r="A257" s="8" t="s">
        <v>73</v>
      </c>
      <c r="B257" s="9" t="s">
        <v>187</v>
      </c>
      <c r="C257" s="10">
        <f>130-17-4-20-20-30-10</f>
        <v>29</v>
      </c>
      <c r="D257" s="23"/>
      <c r="E257" s="6"/>
    </row>
    <row r="258" spans="1:5" x14ac:dyDescent="0.25">
      <c r="A258" s="8" t="s">
        <v>73</v>
      </c>
      <c r="B258" s="9">
        <v>7142</v>
      </c>
      <c r="C258" s="10">
        <f>100-10-20-20-20-10</f>
        <v>20</v>
      </c>
      <c r="D258" s="23"/>
      <c r="E258" s="6"/>
    </row>
    <row r="259" spans="1:5" x14ac:dyDescent="0.25">
      <c r="A259" s="8" t="s">
        <v>73</v>
      </c>
      <c r="B259" s="9" t="s">
        <v>188</v>
      </c>
      <c r="C259" s="10">
        <f>310-40-6-50-50-60-20</f>
        <v>84</v>
      </c>
      <c r="D259" s="23"/>
      <c r="E259" s="6"/>
    </row>
    <row r="260" spans="1:5" x14ac:dyDescent="0.25">
      <c r="A260" s="8" t="s">
        <v>73</v>
      </c>
      <c r="B260" s="9">
        <v>7145</v>
      </c>
      <c r="C260" s="10">
        <f>64-8-8-16-8-8</f>
        <v>16</v>
      </c>
      <c r="D260" s="23"/>
      <c r="E260" s="6"/>
    </row>
    <row r="261" spans="1:5" x14ac:dyDescent="0.25">
      <c r="A261" s="8" t="s">
        <v>73</v>
      </c>
      <c r="B261" s="9" t="s">
        <v>189</v>
      </c>
      <c r="C261" s="10">
        <f>480-65-10-70-90-100-30</f>
        <v>115</v>
      </c>
      <c r="D261" s="23"/>
      <c r="E261" s="6"/>
    </row>
    <row r="262" spans="1:5" ht="15.75" thickBot="1" x14ac:dyDescent="0.3">
      <c r="A262" s="25" t="s">
        <v>73</v>
      </c>
      <c r="B262" s="26" t="s">
        <v>190</v>
      </c>
      <c r="C262" s="27">
        <f>140-20-20-20-10-20</f>
        <v>50</v>
      </c>
      <c r="D262" s="23"/>
      <c r="E262" s="6"/>
    </row>
    <row r="263" spans="1:5" ht="15.75" thickBot="1" x14ac:dyDescent="0.3">
      <c r="A263" s="17"/>
      <c r="B263" s="18"/>
      <c r="C263" s="19">
        <f>SUM(C249:C262)</f>
        <v>714</v>
      </c>
      <c r="D263" s="23"/>
      <c r="E263" s="6"/>
    </row>
    <row r="264" spans="1:5" ht="15.75" thickBot="1" x14ac:dyDescent="0.3">
      <c r="D264" s="23"/>
      <c r="E264" s="6"/>
    </row>
    <row r="265" spans="1:5" x14ac:dyDescent="0.25">
      <c r="A265" s="3" t="s">
        <v>94</v>
      </c>
      <c r="B265" s="4" t="s">
        <v>191</v>
      </c>
      <c r="C265" s="5">
        <f>190-20-4-40-30-40-10</f>
        <v>46</v>
      </c>
      <c r="D265" s="23"/>
      <c r="E265" s="6"/>
    </row>
    <row r="266" spans="1:5" x14ac:dyDescent="0.25">
      <c r="A266" s="8" t="s">
        <v>94</v>
      </c>
      <c r="B266" s="9">
        <v>7111</v>
      </c>
      <c r="C266" s="10">
        <f>350-50-10-60-60-70-20</f>
        <v>80</v>
      </c>
      <c r="D266" s="23"/>
      <c r="E266" s="6"/>
    </row>
    <row r="267" spans="1:5" x14ac:dyDescent="0.25">
      <c r="A267" s="8" t="s">
        <v>94</v>
      </c>
      <c r="B267" s="9">
        <v>7112</v>
      </c>
      <c r="C267" s="10">
        <f>90-12-10-10-10-20-10</f>
        <v>18</v>
      </c>
      <c r="D267" s="23"/>
      <c r="E267" s="6"/>
    </row>
    <row r="268" spans="1:5" ht="15.75" thickBot="1" x14ac:dyDescent="0.3">
      <c r="A268" s="25" t="s">
        <v>94</v>
      </c>
      <c r="B268" s="26" t="s">
        <v>192</v>
      </c>
      <c r="C268" s="27">
        <f>834-120-18-120-150-180-60</f>
        <v>186</v>
      </c>
      <c r="D268" s="23"/>
      <c r="E268" s="6"/>
    </row>
    <row r="269" spans="1:5" ht="15.75" thickBot="1" x14ac:dyDescent="0.3">
      <c r="A269" s="17"/>
      <c r="B269" s="18"/>
      <c r="C269" s="19">
        <f>SUM(C265:C268)</f>
        <v>330</v>
      </c>
      <c r="D269" s="23"/>
      <c r="E269" s="6"/>
    </row>
    <row r="270" spans="1:5" ht="15.75" thickBot="1" x14ac:dyDescent="0.3">
      <c r="D270" s="23"/>
      <c r="E270" s="6"/>
    </row>
    <row r="271" spans="1:5" x14ac:dyDescent="0.25">
      <c r="A271" s="3" t="s">
        <v>99</v>
      </c>
      <c r="B271" s="4" t="s">
        <v>193</v>
      </c>
      <c r="C271" s="5">
        <f>232-32-10-32-40-48-16</f>
        <v>54</v>
      </c>
      <c r="D271" s="23"/>
      <c r="E271" s="6"/>
    </row>
    <row r="272" spans="1:5" ht="15.75" thickBot="1" x14ac:dyDescent="0.3">
      <c r="A272" s="25" t="s">
        <v>99</v>
      </c>
      <c r="B272" s="26" t="s">
        <v>194</v>
      </c>
      <c r="C272" s="27">
        <f>470-60-10-70-80-100-40</f>
        <v>110</v>
      </c>
      <c r="D272" s="23"/>
      <c r="E272" s="6"/>
    </row>
    <row r="273" spans="1:5" ht="15.75" thickBot="1" x14ac:dyDescent="0.3">
      <c r="A273" s="17"/>
      <c r="B273" s="18"/>
      <c r="C273" s="19">
        <f>SUM(C271:C272)</f>
        <v>164</v>
      </c>
      <c r="D273" s="23"/>
      <c r="E273" s="6"/>
    </row>
    <row r="274" spans="1:5" ht="15.75" thickBot="1" x14ac:dyDescent="0.3">
      <c r="A274" s="24"/>
      <c r="B274" s="24"/>
      <c r="C274" s="24"/>
      <c r="D274" s="23"/>
      <c r="E274" s="6"/>
    </row>
    <row r="275" spans="1:5" x14ac:dyDescent="0.25">
      <c r="A275" s="3" t="s">
        <v>195</v>
      </c>
      <c r="B275" s="4" t="s">
        <v>196</v>
      </c>
      <c r="C275" s="5">
        <f>432-56-11-64-80-96-32</f>
        <v>93</v>
      </c>
      <c r="D275" s="23"/>
      <c r="E275" s="6"/>
    </row>
    <row r="276" spans="1:5" x14ac:dyDescent="0.25">
      <c r="A276" s="8" t="s">
        <v>195</v>
      </c>
      <c r="B276" s="9" t="s">
        <v>197</v>
      </c>
      <c r="C276" s="10">
        <f>168-24-8-32-32-32-8</f>
        <v>32</v>
      </c>
      <c r="D276" s="23"/>
      <c r="E276" s="6"/>
    </row>
    <row r="277" spans="1:5" ht="15.75" thickBot="1" x14ac:dyDescent="0.3">
      <c r="A277" s="25" t="s">
        <v>195</v>
      </c>
      <c r="B277" s="26" t="s">
        <v>198</v>
      </c>
      <c r="C277" s="27">
        <f>320-40-10-50-60-60-20</f>
        <v>80</v>
      </c>
      <c r="D277" s="23"/>
      <c r="E277" s="6"/>
    </row>
    <row r="278" spans="1:5" ht="15.75" thickBot="1" x14ac:dyDescent="0.3">
      <c r="A278" s="17"/>
      <c r="B278" s="18"/>
      <c r="C278" s="19">
        <f>SUM(C275:C277)</f>
        <v>205</v>
      </c>
      <c r="D278" s="23"/>
      <c r="E278" s="6"/>
    </row>
    <row r="279" spans="1:5" ht="15.75" thickBot="1" x14ac:dyDescent="0.3">
      <c r="A279" s="24"/>
      <c r="B279" s="24"/>
      <c r="C279" s="24"/>
      <c r="D279" s="23"/>
      <c r="E279" s="6"/>
    </row>
    <row r="280" spans="1:5" x14ac:dyDescent="0.25">
      <c r="A280" s="3" t="s">
        <v>101</v>
      </c>
      <c r="B280" s="4">
        <v>9273</v>
      </c>
      <c r="C280" s="5">
        <f>190-25+40-4-40-40-50-20</f>
        <v>51</v>
      </c>
      <c r="D280" s="23"/>
      <c r="E280" s="6"/>
    </row>
    <row r="281" spans="1:5" x14ac:dyDescent="0.25">
      <c r="A281" s="8" t="s">
        <v>101</v>
      </c>
      <c r="B281" s="9" t="s">
        <v>199</v>
      </c>
      <c r="C281" s="10">
        <f>140-25-4-20-20-30-10</f>
        <v>31</v>
      </c>
      <c r="D281" s="23"/>
      <c r="E281" s="6"/>
    </row>
    <row r="282" spans="1:5" ht="15.75" thickBot="1" x14ac:dyDescent="0.3">
      <c r="A282" s="25" t="s">
        <v>101</v>
      </c>
      <c r="B282" s="26" t="s">
        <v>200</v>
      </c>
      <c r="C282" s="27">
        <f>360-50-10-50-60-70-30</f>
        <v>90</v>
      </c>
      <c r="D282" s="23"/>
      <c r="E282" s="6"/>
    </row>
    <row r="283" spans="1:5" ht="15.75" thickBot="1" x14ac:dyDescent="0.3">
      <c r="A283" s="17"/>
      <c r="B283" s="18"/>
      <c r="C283" s="19">
        <f>SUM(C280:C282)</f>
        <v>172</v>
      </c>
      <c r="D283" s="23"/>
      <c r="E283" s="6"/>
    </row>
    <row r="284" spans="1:5" ht="15.75" thickBot="1" x14ac:dyDescent="0.3">
      <c r="A284" s="24"/>
      <c r="B284" s="24"/>
      <c r="C284" s="24"/>
      <c r="D284" s="23"/>
      <c r="E284" s="6"/>
    </row>
    <row r="285" spans="1:5" ht="15.75" thickBot="1" x14ac:dyDescent="0.3">
      <c r="A285" s="17" t="s">
        <v>110</v>
      </c>
      <c r="B285" s="18">
        <v>9795</v>
      </c>
      <c r="C285" s="45">
        <f>70-20-20-10-10</f>
        <v>10</v>
      </c>
      <c r="D285" s="23"/>
      <c r="E285" s="6"/>
    </row>
    <row r="286" spans="1:5" ht="15.75" thickBot="1" x14ac:dyDescent="0.3">
      <c r="A286" s="17"/>
      <c r="B286" s="18"/>
      <c r="C286" s="19">
        <f>SUM(C285:C285)</f>
        <v>10</v>
      </c>
      <c r="D286" s="23"/>
      <c r="E286" s="6"/>
    </row>
    <row r="287" spans="1:5" ht="15.75" thickBot="1" x14ac:dyDescent="0.3">
      <c r="D287" s="23"/>
      <c r="E287" s="6"/>
    </row>
    <row r="288" spans="1:5" ht="15.75" thickBot="1" x14ac:dyDescent="0.3">
      <c r="A288" s="17" t="s">
        <v>201</v>
      </c>
      <c r="B288" s="18"/>
      <c r="C288" s="45">
        <f>24*6-8-24-30-30-12</f>
        <v>40</v>
      </c>
      <c r="D288" s="23"/>
      <c r="E288" s="6"/>
    </row>
    <row r="289" spans="1:5" ht="15.75" thickBot="1" x14ac:dyDescent="0.3">
      <c r="A289" s="17"/>
      <c r="B289" s="18"/>
      <c r="C289" s="19">
        <f>SUM(C288:C288)</f>
        <v>40</v>
      </c>
      <c r="D289" s="23"/>
      <c r="E289" s="6"/>
    </row>
    <row r="290" spans="1:5" ht="15.75" thickBot="1" x14ac:dyDescent="0.3">
      <c r="D290" s="6"/>
      <c r="E290" s="6"/>
    </row>
    <row r="291" spans="1:5" ht="19.5" thickBot="1" x14ac:dyDescent="0.35">
      <c r="A291" s="46"/>
      <c r="B291" s="13" t="s">
        <v>202</v>
      </c>
      <c r="C291" s="36">
        <f>+C289+C286+C283+C278+C273+C269+C263+C246+C237+C219+C210+C194+C185+C159</f>
        <v>8682</v>
      </c>
      <c r="D291" s="47"/>
      <c r="E291" s="6"/>
    </row>
    <row r="292" spans="1:5" x14ac:dyDescent="0.25">
      <c r="D292" s="7"/>
    </row>
    <row r="293" spans="1:5" ht="15.75" thickBot="1" x14ac:dyDescent="0.3"/>
    <row r="294" spans="1:5" ht="19.5" thickBot="1" x14ac:dyDescent="0.35">
      <c r="A294" s="46"/>
      <c r="B294" s="36" t="s">
        <v>203</v>
      </c>
      <c r="C294" s="48">
        <f>+C291+C132</f>
        <v>21368</v>
      </c>
      <c r="D294" s="49"/>
    </row>
    <row r="295" spans="1:5" ht="15.75" thickBot="1" x14ac:dyDescent="0.3">
      <c r="C295" s="50" t="s">
        <v>204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2017-05-03T07:21:33Z</dcterms:created>
  <dcterms:modified xsi:type="dcterms:W3CDTF">2017-09-27T19:02:05Z</dcterms:modified>
</cp:coreProperties>
</file>